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 Room\Desktop\Open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  <externalReference r:id="rId3"/>
  </externalReferences>
  <definedNames>
    <definedName name="A">#REF!</definedName>
    <definedName name="aaa">#REF!</definedName>
    <definedName name="B58.">#REF!</definedName>
    <definedName name="_xlnm.Database">'[1]Table-1'!#REF!</definedName>
    <definedName name="dd">'[2]LAST PAY '!#REF!</definedName>
    <definedName name="dsfds">'[2]LAST PAY '!#REF!</definedName>
    <definedName name="Excel_BuiltIn_Print_Titles_4">#REF!</definedName>
    <definedName name="inpost">#REF!</definedName>
    <definedName name="inpost1">#REF!</definedName>
    <definedName name="new">'[2]LAST PAY '!#REF!</definedName>
    <definedName name="oo">#REF!</definedName>
    <definedName name="rty">#REF!</definedName>
    <definedName name="s">#REF!</definedName>
    <definedName name="sss">#REF!</definedName>
    <definedName name="sssssa">'[2]LAST PAY '!#REF!</definedName>
    <definedName name="sxs">'[2]LAST PAY '!#REF!</definedName>
    <definedName name="text1">'[2]LAST PAY '!#REF!</definedName>
    <definedName name="TEXT2">'[2]LAST PAY '!#REF!</definedName>
    <definedName name="text2v">'[2]LAST PAY '!#REF!</definedName>
    <definedName name="text3">'[2]LAST PAY '!#REF!</definedName>
    <definedName name="text6">'[2]LAST PAY '!#REF!</definedName>
    <definedName name="TOTAL">#REF!</definedName>
    <definedName name="wdw">'[2]LAST PAY '!#REF!</definedName>
  </definedNames>
  <calcPr calcId="162913"/>
</workbook>
</file>

<file path=xl/calcChain.xml><?xml version="1.0" encoding="utf-8"?>
<calcChain xmlns="http://schemas.openxmlformats.org/spreadsheetml/2006/main">
  <c r="H196" i="1" l="1"/>
  <c r="G196" i="1"/>
  <c r="F196" i="1"/>
  <c r="E196" i="1"/>
  <c r="E195" i="1" s="1"/>
  <c r="H195" i="1"/>
  <c r="G195" i="1"/>
  <c r="F195" i="1"/>
  <c r="F193" i="1"/>
  <c r="E190" i="1"/>
  <c r="E186" i="1" s="1"/>
  <c r="E185" i="1" s="1"/>
  <c r="F189" i="1"/>
  <c r="F188" i="1"/>
  <c r="H186" i="1"/>
  <c r="H185" i="1" s="1"/>
  <c r="G186" i="1"/>
  <c r="G185" i="1" s="1"/>
  <c r="H183" i="1"/>
  <c r="G183" i="1"/>
  <c r="F183" i="1"/>
  <c r="E183" i="1"/>
  <c r="E180" i="1"/>
  <c r="F179" i="1"/>
  <c r="E179" i="1"/>
  <c r="H178" i="1"/>
  <c r="G178" i="1"/>
  <c r="F178" i="1"/>
  <c r="G175" i="1"/>
  <c r="G173" i="1" s="1"/>
  <c r="E175" i="1"/>
  <c r="E173" i="1" s="1"/>
  <c r="H173" i="1"/>
  <c r="H177" i="1" s="1"/>
  <c r="F173" i="1"/>
  <c r="H168" i="1"/>
  <c r="G168" i="1"/>
  <c r="G167" i="1" s="1"/>
  <c r="F168" i="1"/>
  <c r="F167" i="1" s="1"/>
  <c r="E168" i="1"/>
  <c r="E167" i="1" s="1"/>
  <c r="H167" i="1"/>
  <c r="H165" i="1"/>
  <c r="G165" i="1"/>
  <c r="F165" i="1"/>
  <c r="F164" i="1" s="1"/>
  <c r="E165" i="1"/>
  <c r="E164" i="1" s="1"/>
  <c r="H164" i="1"/>
  <c r="G164" i="1"/>
  <c r="H162" i="1"/>
  <c r="G162" i="1"/>
  <c r="F162" i="1"/>
  <c r="E162" i="1"/>
  <c r="H155" i="1"/>
  <c r="G155" i="1"/>
  <c r="F155" i="1"/>
  <c r="E155" i="1"/>
  <c r="H154" i="1"/>
  <c r="G154" i="1"/>
  <c r="F154" i="1"/>
  <c r="E154" i="1"/>
  <c r="H146" i="1"/>
  <c r="G146" i="1"/>
  <c r="F146" i="1"/>
  <c r="E146" i="1"/>
  <c r="H140" i="1"/>
  <c r="G140" i="1"/>
  <c r="F140" i="1"/>
  <c r="E140" i="1"/>
  <c r="H133" i="1"/>
  <c r="G133" i="1"/>
  <c r="F133" i="1"/>
  <c r="E133" i="1"/>
  <c r="H132" i="1"/>
  <c r="G132" i="1"/>
  <c r="F132" i="1"/>
  <c r="E132" i="1"/>
  <c r="H128" i="1"/>
  <c r="G128" i="1"/>
  <c r="F128" i="1"/>
  <c r="E128" i="1"/>
  <c r="H126" i="1"/>
  <c r="G126" i="1"/>
  <c r="F126" i="1"/>
  <c r="E126" i="1"/>
  <c r="H124" i="1"/>
  <c r="G124" i="1"/>
  <c r="F124" i="1"/>
  <c r="E124" i="1"/>
  <c r="F123" i="1"/>
  <c r="F122" i="1"/>
  <c r="F119" i="1"/>
  <c r="H118" i="1"/>
  <c r="G118" i="1"/>
  <c r="E118" i="1"/>
  <c r="H114" i="1"/>
  <c r="G114" i="1"/>
  <c r="F114" i="1"/>
  <c r="E114" i="1"/>
  <c r="H111" i="1"/>
  <c r="G111" i="1"/>
  <c r="F111" i="1"/>
  <c r="E111" i="1"/>
  <c r="H108" i="1"/>
  <c r="G108" i="1"/>
  <c r="F108" i="1"/>
  <c r="E108" i="1"/>
  <c r="H105" i="1"/>
  <c r="G105" i="1"/>
  <c r="F105" i="1"/>
  <c r="E105" i="1"/>
  <c r="H100" i="1"/>
  <c r="G100" i="1"/>
  <c r="F100" i="1"/>
  <c r="E100" i="1"/>
  <c r="H97" i="1"/>
  <c r="G97" i="1"/>
  <c r="F97" i="1"/>
  <c r="E97" i="1"/>
  <c r="H92" i="1"/>
  <c r="G92" i="1"/>
  <c r="F92" i="1"/>
  <c r="E92" i="1"/>
  <c r="H87" i="1"/>
  <c r="G87" i="1"/>
  <c r="F87" i="1"/>
  <c r="D85" i="1"/>
  <c r="C85" i="1"/>
  <c r="H70" i="1"/>
  <c r="G70" i="1"/>
  <c r="F70" i="1"/>
  <c r="F69" i="1"/>
  <c r="F66" i="1"/>
  <c r="E41" i="1"/>
  <c r="E14" i="1" s="1"/>
  <c r="E13" i="1" s="1"/>
  <c r="H38" i="1"/>
  <c r="G38" i="1"/>
  <c r="F37" i="1"/>
  <c r="H30" i="1"/>
  <c r="G30" i="1"/>
  <c r="F30" i="1"/>
  <c r="F14" i="1" l="1"/>
  <c r="E99" i="1"/>
  <c r="G99" i="1"/>
  <c r="H99" i="1"/>
  <c r="E178" i="1"/>
  <c r="F118" i="1"/>
  <c r="F99" i="1" s="1"/>
  <c r="H172" i="1"/>
  <c r="H14" i="1"/>
  <c r="H13" i="1" s="1"/>
  <c r="H12" i="1" s="1"/>
  <c r="H11" i="1" s="1"/>
  <c r="E177" i="1"/>
  <c r="E172" i="1"/>
  <c r="F13" i="1"/>
  <c r="F12" i="1" s="1"/>
  <c r="F11" i="1" s="1"/>
  <c r="H171" i="1"/>
  <c r="H170" i="1" s="1"/>
  <c r="H6" i="1" s="1"/>
  <c r="E171" i="1"/>
  <c r="E170" i="1" s="1"/>
  <c r="E6" i="1" s="1"/>
  <c r="F186" i="1"/>
  <c r="F185" i="1" s="1"/>
  <c r="G14" i="1"/>
  <c r="G13" i="1" s="1"/>
  <c r="G12" i="1" s="1"/>
  <c r="G11" i="1" s="1"/>
  <c r="E12" i="1"/>
  <c r="E11" i="1" s="1"/>
  <c r="F172" i="1"/>
  <c r="F177" i="1"/>
  <c r="G172" i="1"/>
  <c r="G171" i="1" s="1"/>
  <c r="G170" i="1" s="1"/>
  <c r="G6" i="1" s="1"/>
  <c r="G177" i="1"/>
  <c r="E5" i="1" l="1"/>
  <c r="E3" i="1" s="1"/>
  <c r="E199" i="1"/>
  <c r="H199" i="1"/>
  <c r="F171" i="1"/>
  <c r="F170" i="1" s="1"/>
  <c r="F6" i="1" s="1"/>
  <c r="G199" i="1"/>
  <c r="G5" i="1"/>
  <c r="G3" i="1" s="1"/>
  <c r="H5" i="1"/>
  <c r="H3" i="1" s="1"/>
  <c r="F199" i="1"/>
  <c r="F5" i="1"/>
  <c r="F3" i="1" l="1"/>
</calcChain>
</file>

<file path=xl/sharedStrings.xml><?xml version="1.0" encoding="utf-8"?>
<sst xmlns="http://schemas.openxmlformats.org/spreadsheetml/2006/main" count="345" uniqueCount="293">
  <si>
    <t>Rs 000</t>
  </si>
  <si>
    <t>Details</t>
  </si>
  <si>
    <t>2017/18        Estimates</t>
  </si>
  <si>
    <t>2018/19        Estimates</t>
  </si>
  <si>
    <t xml:space="preserve">2019/20      Planned </t>
  </si>
  <si>
    <t xml:space="preserve">2020/21      Planned </t>
  </si>
  <si>
    <t>VOTE 1-6  TOTAL EXPENDITURE</t>
  </si>
  <si>
    <t>of which</t>
  </si>
  <si>
    <t xml:space="preserve">Recurrent </t>
  </si>
  <si>
    <t xml:space="preserve">Capital </t>
  </si>
  <si>
    <t>VOTE 1-6: THE JUDICIARY</t>
  </si>
  <si>
    <t>Item No.</t>
  </si>
  <si>
    <t>Recurrent Expenditure</t>
  </si>
  <si>
    <t>Compensation of Employees</t>
  </si>
  <si>
    <t>Personal Emoluments</t>
  </si>
  <si>
    <t>Funded
2017/18</t>
  </si>
  <si>
    <t>Funded
2018/19</t>
  </si>
  <si>
    <t>.001</t>
  </si>
  <si>
    <t>Basic Salary</t>
  </si>
  <si>
    <t>(1)</t>
  </si>
  <si>
    <t>Chief Justice</t>
  </si>
  <si>
    <t>(2)</t>
  </si>
  <si>
    <t>Senior Puisne Judge</t>
  </si>
  <si>
    <t>(3)</t>
  </si>
  <si>
    <t>(4)</t>
  </si>
  <si>
    <t>(5)</t>
  </si>
  <si>
    <t>Puisne Judge</t>
  </si>
  <si>
    <t>(6)</t>
  </si>
  <si>
    <t>Judge in Bankruptcy and Master and Registrar</t>
  </si>
  <si>
    <t>(7)</t>
  </si>
  <si>
    <t>Deputy Master and Registrar and Judge in Bankruptcy</t>
  </si>
  <si>
    <t>(8)</t>
  </si>
  <si>
    <t>President Intermediate Court (Civil Division)</t>
  </si>
  <si>
    <t>(9)</t>
  </si>
  <si>
    <t>President Intermediate Court (Criminal Division)</t>
  </si>
  <si>
    <t>(10)</t>
  </si>
  <si>
    <t>Vice-President, Intermediate Court</t>
  </si>
  <si>
    <t>(11)</t>
  </si>
  <si>
    <t xml:space="preserve">President Industrial Court </t>
  </si>
  <si>
    <t>(12)</t>
  </si>
  <si>
    <t>Vice-President, Industrial Court</t>
  </si>
  <si>
    <t>(13)</t>
  </si>
  <si>
    <t>(14)</t>
  </si>
  <si>
    <t>Magistrate Intermediate Court</t>
  </si>
  <si>
    <t>(15)</t>
  </si>
  <si>
    <t>Senior District Magistrate</t>
  </si>
  <si>
    <t>(16)</t>
  </si>
  <si>
    <t>District Magistrate</t>
  </si>
  <si>
    <t>(17)</t>
  </si>
  <si>
    <t>Secretary to the Chief Justice</t>
  </si>
  <si>
    <t>(18)</t>
  </si>
  <si>
    <t>Chief Registrar</t>
  </si>
  <si>
    <t>(19)</t>
  </si>
  <si>
    <t>Deputy Chief Registrar</t>
  </si>
  <si>
    <t>(20)</t>
  </si>
  <si>
    <t xml:space="preserve">Senior Registrar/Regional Court Administrator </t>
  </si>
  <si>
    <t>(21)</t>
  </si>
  <si>
    <t>Chief Court Officer/Court Manager</t>
  </si>
  <si>
    <t>(22)</t>
  </si>
  <si>
    <t>Principal Court Officer</t>
  </si>
  <si>
    <t>(23)</t>
  </si>
  <si>
    <t>Senior Court Officer</t>
  </si>
  <si>
    <t>(24)</t>
  </si>
  <si>
    <t>Court Officer</t>
  </si>
  <si>
    <t>(25)</t>
  </si>
  <si>
    <t>Trainee Court Officer</t>
  </si>
  <si>
    <t>(26)</t>
  </si>
  <si>
    <t xml:space="preserve">Judicial Research Officer </t>
  </si>
  <si>
    <t>(27)</t>
  </si>
  <si>
    <t>Judicial Research Assistant</t>
  </si>
  <si>
    <t>(28)</t>
  </si>
  <si>
    <t>Manager, Financial Operations</t>
  </si>
  <si>
    <t>(29)</t>
  </si>
  <si>
    <t>Assistant Manager, Financial Operations</t>
  </si>
  <si>
    <t>(30)</t>
  </si>
  <si>
    <t>Principal Financial Operations Officer</t>
  </si>
  <si>
    <t>(31)</t>
  </si>
  <si>
    <t xml:space="preserve">Financial Officer/Senior Financial Officer </t>
  </si>
  <si>
    <t>(32)</t>
  </si>
  <si>
    <t>Assistant Financial Officer</t>
  </si>
  <si>
    <t>(33)</t>
  </si>
  <si>
    <t>Manager (Procurement and Supply)</t>
  </si>
  <si>
    <t>(34)</t>
  </si>
  <si>
    <t>Assistant Manager (Procurement and Supply)</t>
  </si>
  <si>
    <t>(35)</t>
  </si>
  <si>
    <t>(36)</t>
  </si>
  <si>
    <t>Assistant Procurement and Supply Officer</t>
  </si>
  <si>
    <t>(37)</t>
  </si>
  <si>
    <t>Principal Internal Control Officer</t>
  </si>
  <si>
    <t>(38)</t>
  </si>
  <si>
    <t>(39)</t>
  </si>
  <si>
    <t>Office Management Executive</t>
  </si>
  <si>
    <t>(40)</t>
  </si>
  <si>
    <t>(41)</t>
  </si>
  <si>
    <t>(42)</t>
  </si>
  <si>
    <t>Management Support Officer</t>
  </si>
  <si>
    <t>(43)</t>
  </si>
  <si>
    <t>Confidential Secretary</t>
  </si>
  <si>
    <t>(44)</t>
  </si>
  <si>
    <t>Word Processing Operator</t>
  </si>
  <si>
    <t>(45)</t>
  </si>
  <si>
    <t>Senior Court Transcriber</t>
  </si>
  <si>
    <t>(46)</t>
  </si>
  <si>
    <t>Court Transcriber</t>
  </si>
  <si>
    <t>(47)</t>
  </si>
  <si>
    <t>Law Librarian/Senior Law Librarian</t>
  </si>
  <si>
    <t>(48)</t>
  </si>
  <si>
    <t xml:space="preserve">Senior Law Library Officer                                  </t>
  </si>
  <si>
    <t>(49)</t>
  </si>
  <si>
    <t xml:space="preserve">Law Library Officer </t>
  </si>
  <si>
    <t>(50)</t>
  </si>
  <si>
    <t>Law Library Assistant</t>
  </si>
  <si>
    <t>(51)</t>
  </si>
  <si>
    <t>Chief Court Usher</t>
  </si>
  <si>
    <t>(52)</t>
  </si>
  <si>
    <t xml:space="preserve">Principal Court Usher </t>
  </si>
  <si>
    <t>(53)</t>
  </si>
  <si>
    <t>Senior Court Usher</t>
  </si>
  <si>
    <t>(54)</t>
  </si>
  <si>
    <t xml:space="preserve">Court Usher </t>
  </si>
  <si>
    <t>(55)</t>
  </si>
  <si>
    <t>Senior Receptionist/ Telephone Operator</t>
  </si>
  <si>
    <t>(56)</t>
  </si>
  <si>
    <t>Receptionist/ Telephone Operator</t>
  </si>
  <si>
    <t>(57)</t>
  </si>
  <si>
    <t>Head Office Auxiliary</t>
  </si>
  <si>
    <t>(58)</t>
  </si>
  <si>
    <t>Office Auxiliary/Senior Office Auxiliary</t>
  </si>
  <si>
    <t>(59)</t>
  </si>
  <si>
    <t>Maintenance Assistant</t>
  </si>
  <si>
    <t>(60)</t>
  </si>
  <si>
    <t>(61)</t>
  </si>
  <si>
    <t>Driver</t>
  </si>
  <si>
    <t>(62)</t>
  </si>
  <si>
    <t xml:space="preserve">Gardener/Nursery Attendant </t>
  </si>
  <si>
    <t>(63)</t>
  </si>
  <si>
    <t>Stores Attendant</t>
  </si>
  <si>
    <t>(64)</t>
  </si>
  <si>
    <t>Tradesman's Assistant</t>
  </si>
  <si>
    <t>(65)</t>
  </si>
  <si>
    <t>Handy Worker</t>
  </si>
  <si>
    <t>(66)</t>
  </si>
  <si>
    <t>General Worker</t>
  </si>
  <si>
    <t>Total</t>
  </si>
  <si>
    <t>.002</t>
  </si>
  <si>
    <t xml:space="preserve">Salary Compensation </t>
  </si>
  <si>
    <t>.004</t>
  </si>
  <si>
    <t>Allowances</t>
  </si>
  <si>
    <t>.005</t>
  </si>
  <si>
    <t>Extra Assistance</t>
  </si>
  <si>
    <t>.006</t>
  </si>
  <si>
    <t>Cash in lieu of Leave</t>
  </si>
  <si>
    <t>.009</t>
  </si>
  <si>
    <t>End-of-year Bonus</t>
  </si>
  <si>
    <t>.010</t>
  </si>
  <si>
    <t>Service to Mauritius Programme</t>
  </si>
  <si>
    <t>Other Staff Costs</t>
  </si>
  <si>
    <t>Wages</t>
  </si>
  <si>
    <t xml:space="preserve">Travelling and Transport </t>
  </si>
  <si>
    <t>.100</t>
  </si>
  <si>
    <t>Overtime</t>
  </si>
  <si>
    <t>.200</t>
  </si>
  <si>
    <t>Staff Welfare</t>
  </si>
  <si>
    <t>Social Contributions</t>
  </si>
  <si>
    <t>Contribution to the National Savings Fund</t>
  </si>
  <si>
    <t>Goods and Services</t>
  </si>
  <si>
    <t>Cost of Utilities</t>
  </si>
  <si>
    <t>Electricity and Gas Charges</t>
  </si>
  <si>
    <t xml:space="preserve">Telephone </t>
  </si>
  <si>
    <t>.003</t>
  </si>
  <si>
    <t>Water Charges</t>
  </si>
  <si>
    <t>Waste Water Charges</t>
  </si>
  <si>
    <t>Fuel and Oil</t>
  </si>
  <si>
    <t xml:space="preserve">Vehicles </t>
  </si>
  <si>
    <t>Plant and Equipment</t>
  </si>
  <si>
    <t>Rent</t>
  </si>
  <si>
    <t>Rental of Building</t>
  </si>
  <si>
    <t>.007</t>
  </si>
  <si>
    <t>Rental line for Network Services</t>
  </si>
  <si>
    <t>Office Equipment and Furniture</t>
  </si>
  <si>
    <t>Office Equipment</t>
  </si>
  <si>
    <t>Office Furniture</t>
  </si>
  <si>
    <t>Office Expenses</t>
  </si>
  <si>
    <t>Postage</t>
  </si>
  <si>
    <t>Cleaning Materials</t>
  </si>
  <si>
    <t>Office Sundries</t>
  </si>
  <si>
    <t>Maintenance</t>
  </si>
  <si>
    <t>Buildings</t>
  </si>
  <si>
    <t>Vehicles and Motorcycles</t>
  </si>
  <si>
    <t xml:space="preserve">IT Equipment </t>
  </si>
  <si>
    <t>Grounds</t>
  </si>
  <si>
    <t>Cleaning Services</t>
  </si>
  <si>
    <t xml:space="preserve">Cleaning of Office Premises </t>
  </si>
  <si>
    <t>Security</t>
  </si>
  <si>
    <t>Security Services</t>
  </si>
  <si>
    <t>Publications and Stationery</t>
  </si>
  <si>
    <t>Paper and Materials</t>
  </si>
  <si>
    <t>Printing and Stationery</t>
  </si>
  <si>
    <t>Books and Periodicals</t>
  </si>
  <si>
    <t>Publications</t>
  </si>
  <si>
    <t>Fees</t>
  </si>
  <si>
    <t>Fees to Chairperson and Members of Boards and Committees</t>
  </si>
  <si>
    <t>Fees to Witnesses</t>
  </si>
  <si>
    <t>Fees for Training</t>
  </si>
  <si>
    <t>.019</t>
  </si>
  <si>
    <t>Fees icw Civil and Criminal Cases</t>
  </si>
  <si>
    <t>.027</t>
  </si>
  <si>
    <t>Fees to Interpreters</t>
  </si>
  <si>
    <t>Overseas Travel (Mission and Capacity Building)</t>
  </si>
  <si>
    <t>Subsistence Allowance(Mission)</t>
  </si>
  <si>
    <t>Air Tickets (Mission)</t>
  </si>
  <si>
    <t>Other Expenses(Mission)</t>
  </si>
  <si>
    <t>.011</t>
  </si>
  <si>
    <t>Subsistence Allowance(Capacity Building)</t>
  </si>
  <si>
    <t>.012</t>
  </si>
  <si>
    <t>Air Tickets (Capacity Building)</t>
  </si>
  <si>
    <t>Other Goods and Services</t>
  </si>
  <si>
    <t>Uniforms</t>
  </si>
  <si>
    <t>Accommodation Costs</t>
  </si>
  <si>
    <t>.016</t>
  </si>
  <si>
    <t>Transcribers fees</t>
  </si>
  <si>
    <t>.024</t>
  </si>
  <si>
    <t>Service Charges</t>
  </si>
  <si>
    <t>.099</t>
  </si>
  <si>
    <t>Miscellaneous Expenses</t>
  </si>
  <si>
    <t>.906</t>
  </si>
  <si>
    <t>Privy Council</t>
  </si>
  <si>
    <t>.922</t>
  </si>
  <si>
    <t>Conferences/Seminars/Workshop</t>
  </si>
  <si>
    <t>Grants</t>
  </si>
  <si>
    <t>Contribution to International Organisations</t>
  </si>
  <si>
    <t>Association des Cours Constitutionelles ayant en partage l'usage du Francais (ACCPUF)</t>
  </si>
  <si>
    <t>Commonwealth Magistrates and Judges Association</t>
  </si>
  <si>
    <t>World Jurist Association</t>
  </si>
  <si>
    <t>Association des Hautes Jurisdictions de Cassation des Pays ayant en partage l'usage du Francais (AHJUCAF)</t>
  </si>
  <si>
    <t>.162</t>
  </si>
  <si>
    <t>Association of African Public Services Commissions (AAPSComs)</t>
  </si>
  <si>
    <t>.164</t>
  </si>
  <si>
    <t>World Conference on Constitutional Justice</t>
  </si>
  <si>
    <t>Extra-Budgetary Units</t>
  </si>
  <si>
    <t>.126</t>
  </si>
  <si>
    <t>Institute for Judicial and Legal Studies</t>
  </si>
  <si>
    <t>Social Benefits</t>
  </si>
  <si>
    <t>Social Assistance Benefits in Cash</t>
  </si>
  <si>
    <t>Legal Assistance in "in forma pauperis"</t>
  </si>
  <si>
    <t>Other Expense</t>
  </si>
  <si>
    <t>Transfers to Non-Profit Institutions</t>
  </si>
  <si>
    <t>Council of Vocational and Legal Education</t>
  </si>
  <si>
    <t>Capital Expenditure</t>
  </si>
  <si>
    <t>Acquisition of Non-Financial Assets</t>
  </si>
  <si>
    <t>Project Value
Rs 000</t>
  </si>
  <si>
    <t>Non-Residential Buildings</t>
  </si>
  <si>
    <t>.015</t>
  </si>
  <si>
    <t>Construction of Courts - New Supreme Court Building</t>
  </si>
  <si>
    <t>(b) New Curepipe District Court</t>
  </si>
  <si>
    <t>.415</t>
  </si>
  <si>
    <t>Upgrading of Courts</t>
  </si>
  <si>
    <t>(a) New Court House</t>
  </si>
  <si>
    <t>(b) Other Courts</t>
  </si>
  <si>
    <t>.442</t>
  </si>
  <si>
    <t>Upgrading of Building</t>
  </si>
  <si>
    <t>.801</t>
  </si>
  <si>
    <t>Acquisition of Buildings</t>
  </si>
  <si>
    <t>Transport Equipment</t>
  </si>
  <si>
    <t>Acquisition of Vehicles</t>
  </si>
  <si>
    <t>Other Machinery and Equipment</t>
  </si>
  <si>
    <t>.802</t>
  </si>
  <si>
    <t>Acquisition of IT Equipment</t>
  </si>
  <si>
    <t>(a) Hosting of Library Information</t>
  </si>
  <si>
    <t>(b) Replacement of IT equipment</t>
  </si>
  <si>
    <t>(c) Revamping of Digital Court Recording System</t>
  </si>
  <si>
    <t>(d) Video Conferencing System - Bail and Remand Court</t>
  </si>
  <si>
    <t>(e) Computerisation of Revenue Collection System and Backend Processing for all Courts</t>
  </si>
  <si>
    <t>(f) Electronic Information Display System Phase I (New Court House)</t>
  </si>
  <si>
    <t>(f) Revamping E-Judiciary Commercial Court</t>
  </si>
  <si>
    <t>.814</t>
  </si>
  <si>
    <t>Acquisition of Air-Conditioning Equipment</t>
  </si>
  <si>
    <t>Intangible Fixed Assets</t>
  </si>
  <si>
    <t>.401</t>
  </si>
  <si>
    <t>Upgrading of ICT Infrastructure</t>
  </si>
  <si>
    <t xml:space="preserve">e-Judiciary Project-Phase 1
 </t>
  </si>
  <si>
    <t>e-Judiciary Project-Phase II</t>
  </si>
  <si>
    <t>TOTAL</t>
  </si>
  <si>
    <t>(a) New Supreme Court Building</t>
  </si>
  <si>
    <t>(c) Other</t>
  </si>
  <si>
    <r>
      <t xml:space="preserve">Justice of Appeal </t>
    </r>
    <r>
      <rPr>
        <i/>
        <sz val="9.5"/>
        <color theme="1"/>
        <rFont val="Times New Roman"/>
        <family val="1"/>
      </rPr>
      <t>(New)</t>
    </r>
  </si>
  <si>
    <r>
      <t>President High Court</t>
    </r>
    <r>
      <rPr>
        <i/>
        <sz val="9.5"/>
        <color theme="1"/>
        <rFont val="Times New Roman"/>
        <family val="1"/>
      </rPr>
      <t xml:space="preserve"> (New)</t>
    </r>
  </si>
  <si>
    <r>
      <t>Deputy Director Institute for Judicial and Legal Studies</t>
    </r>
    <r>
      <rPr>
        <i/>
        <sz val="9.5"/>
        <color theme="1"/>
        <rFont val="Times New Roman"/>
        <family val="1"/>
      </rPr>
      <t xml:space="preserve"> (New</t>
    </r>
    <r>
      <rPr>
        <sz val="9.5"/>
        <color theme="1"/>
        <rFont val="Times New Roman"/>
        <family val="1"/>
        <charset val="1"/>
      </rPr>
      <t>)</t>
    </r>
  </si>
  <si>
    <r>
      <t>Procurement and Supply Officer/Senior Procurement and Supply Officer</t>
    </r>
    <r>
      <rPr>
        <i/>
        <sz val="9.5"/>
        <color theme="1"/>
        <rFont val="Times New Roman"/>
        <family val="1"/>
        <charset val="1"/>
      </rPr>
      <t xml:space="preserve"> </t>
    </r>
  </si>
  <si>
    <r>
      <t>Internal Control Officer/Senior Internal Control Officer</t>
    </r>
    <r>
      <rPr>
        <i/>
        <sz val="9.5"/>
        <color theme="1"/>
        <rFont val="Times New Roman"/>
        <family val="1"/>
        <charset val="1"/>
      </rPr>
      <t xml:space="preserve"> </t>
    </r>
  </si>
  <si>
    <r>
      <t>Office Management Assistant</t>
    </r>
    <r>
      <rPr>
        <i/>
        <sz val="9.5"/>
        <color theme="1"/>
        <rFont val="Times New Roman"/>
        <family val="1"/>
        <charset val="1"/>
      </rPr>
      <t xml:space="preserve"> </t>
    </r>
  </si>
  <si>
    <r>
      <t xml:space="preserve">Higher Executive Officer </t>
    </r>
    <r>
      <rPr>
        <i/>
        <sz val="9.5"/>
        <color theme="1"/>
        <rFont val="Times New Roman"/>
        <family val="1"/>
        <charset val="1"/>
      </rPr>
      <t>(Personal)</t>
    </r>
  </si>
  <si>
    <r>
      <t xml:space="preserve">Machine Minder/Senior Machine Minder </t>
    </r>
    <r>
      <rPr>
        <i/>
        <sz val="9.5"/>
        <color theme="1"/>
        <rFont val="Times New Roman"/>
        <family val="1"/>
        <charset val="1"/>
      </rPr>
      <t>(Bindery)(on roster)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</si>
</sst>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.00_);_(* \(#,##0.00\);_(* \-??_);_(@_)"/>
    <numFmt numFmtId="167" formatCode="_(* #,##0,_);_(* \(#,##0,\);_(* \-_);_(@_)"/>
    <numFmt numFmtId="168" formatCode="#,##0,"/>
    <numFmt numFmtId="169" formatCode="_-* #,##0_-;\-* #,##0_-;_-* \-??_-;_-@_-"/>
    <numFmt numFmtId="170" formatCode="_(* #,##0_);_(* \(#,##0\);_(* \-??_);_(@_)"/>
    <numFmt numFmtId="171" formatCode="_(* #,##0_);_(* \(#,##0\);_(* \-_);_(@_)"/>
    <numFmt numFmtId="172" formatCode="_-* #,##0.00_-;\-* #,##0.00_-;_-* \-??_-;_-@_-"/>
  </numFmts>
  <fonts count="2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9.5"/>
      <color theme="1"/>
      <name val="Times New Roman"/>
      <family val="1"/>
      <charset val="1"/>
    </font>
    <font>
      <sz val="10"/>
      <name val="Arial"/>
      <family val="2"/>
    </font>
    <font>
      <b/>
      <sz val="11"/>
      <color indexed="16"/>
      <name val="Times New Roman"/>
      <family val="1"/>
    </font>
    <font>
      <sz val="11"/>
      <color theme="1"/>
      <name val="Calibri"/>
      <family val="2"/>
      <charset val="1"/>
    </font>
    <font>
      <sz val="10"/>
      <color theme="1"/>
      <name val="Times New Roman"/>
      <family val="1"/>
      <charset val="1"/>
    </font>
    <font>
      <b/>
      <sz val="12"/>
      <color theme="1"/>
      <name val="Times New Roman"/>
      <family val="1"/>
      <charset val="1"/>
    </font>
    <font>
      <b/>
      <sz val="9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  <charset val="1"/>
    </font>
    <font>
      <sz val="12"/>
      <color theme="1"/>
      <name val="Times New Roman"/>
      <family val="1"/>
      <charset val="1"/>
    </font>
    <font>
      <b/>
      <sz val="11"/>
      <color theme="1"/>
      <name val="Times New Roman"/>
      <family val="1"/>
      <charset val="1"/>
    </font>
    <font>
      <sz val="8"/>
      <color theme="1"/>
      <name val="Times New Roman"/>
      <family val="1"/>
      <charset val="1"/>
    </font>
    <font>
      <i/>
      <sz val="9.5"/>
      <color theme="1"/>
      <name val="Times New Roman"/>
      <family val="1"/>
    </font>
    <font>
      <b/>
      <sz val="9.5"/>
      <color theme="1"/>
      <name val="Times New Roman"/>
      <family val="1"/>
      <charset val="1"/>
    </font>
    <font>
      <sz val="9.5"/>
      <color theme="1"/>
      <name val="Times New Roman"/>
      <family val="1"/>
    </font>
    <font>
      <i/>
      <sz val="9.5"/>
      <color theme="1"/>
      <name val="Times New Roman"/>
      <family val="1"/>
      <charset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9"/>
      <color theme="1"/>
      <name val="Times New Roman"/>
      <family val="1"/>
      <charset val="1"/>
    </font>
    <font>
      <sz val="9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 style="dashed">
        <color auto="1"/>
      </top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1">
    <xf numFmtId="0" fontId="0" fillId="0" borderId="0"/>
    <xf numFmtId="166" fontId="2" fillId="0" borderId="0" applyBorder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3" borderId="7"/>
    <xf numFmtId="172" fontId="2" fillId="0" borderId="0" applyBorder="0" applyProtection="0"/>
  </cellStyleXfs>
  <cellXfs count="216">
    <xf numFmtId="0" fontId="0" fillId="0" borderId="0" xfId="0"/>
    <xf numFmtId="167" fontId="3" fillId="0" borderId="8" xfId="0" applyNumberFormat="1" applyFont="1" applyBorder="1" applyAlignment="1" applyProtection="1">
      <alignment horizontal="right" vertical="top" wrapText="1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7" fillId="0" borderId="6" xfId="0" applyFont="1" applyBorder="1" applyAlignment="1" applyProtection="1">
      <alignment horizontal="left" vertical="top"/>
      <protection locked="0"/>
    </xf>
    <xf numFmtId="0" fontId="7" fillId="0" borderId="32" xfId="0" applyFont="1" applyBorder="1" applyAlignment="1" applyProtection="1">
      <alignment horizontal="right" vertical="top" indent="1"/>
      <protection locked="0"/>
    </xf>
    <xf numFmtId="166" fontId="7" fillId="0" borderId="7" xfId="1" applyFont="1" applyBorder="1" applyAlignment="1" applyProtection="1">
      <alignment horizontal="right" vertical="top" wrapText="1" indent="2"/>
      <protection locked="0"/>
    </xf>
    <xf numFmtId="167" fontId="7" fillId="0" borderId="8" xfId="0" applyNumberFormat="1" applyFont="1" applyBorder="1" applyAlignment="1" applyProtection="1">
      <alignment horizontal="right" vertical="top" wrapText="1"/>
    </xf>
    <xf numFmtId="0" fontId="6" fillId="0" borderId="0" xfId="0" applyFont="1"/>
    <xf numFmtId="0" fontId="8" fillId="0" borderId="0" xfId="0" applyFont="1" applyBorder="1" applyAlignment="1">
      <alignment horizontal="left" vertical="center" wrapText="1"/>
    </xf>
    <xf numFmtId="167" fontId="9" fillId="0" borderId="0" xfId="1" applyNumberFormat="1" applyFont="1" applyBorder="1" applyAlignment="1" applyProtection="1">
      <alignment horizontal="right"/>
      <protection locked="0"/>
    </xf>
    <xf numFmtId="167" fontId="10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8" fontId="11" fillId="0" borderId="5" xfId="0" applyNumberFormat="1" applyFont="1" applyBorder="1" applyAlignment="1">
      <alignment vertical="center"/>
    </xf>
    <xf numFmtId="168" fontId="12" fillId="0" borderId="5" xfId="0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 indent="15"/>
    </xf>
    <xf numFmtId="0" fontId="8" fillId="0" borderId="7" xfId="0" applyFont="1" applyBorder="1" applyAlignment="1">
      <alignment horizontal="left" vertical="center" indent="15"/>
    </xf>
    <xf numFmtId="168" fontId="11" fillId="0" borderId="8" xfId="0" applyNumberFormat="1" applyFont="1" applyBorder="1" applyAlignment="1">
      <alignment vertical="center"/>
    </xf>
    <xf numFmtId="167" fontId="11" fillId="0" borderId="8" xfId="0" applyNumberFormat="1" applyFont="1" applyBorder="1" applyAlignment="1" applyProtection="1">
      <alignment horizontal="right" vertical="center" wrapText="1"/>
      <protection locked="0"/>
    </xf>
    <xf numFmtId="167" fontId="11" fillId="0" borderId="9" xfId="0" applyNumberFormat="1" applyFont="1" applyBorder="1" applyAlignment="1" applyProtection="1">
      <alignment horizontal="right" vertical="center" wrapText="1"/>
      <protection locked="0"/>
    </xf>
    <xf numFmtId="167" fontId="11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Border="1" applyAlignment="1" applyProtection="1">
      <alignment horizontal="left" vertical="top"/>
      <protection locked="0"/>
    </xf>
    <xf numFmtId="169" fontId="14" fillId="0" borderId="0" xfId="0" applyNumberFormat="1" applyFont="1" applyBorder="1" applyAlignment="1" applyProtection="1">
      <alignment vertical="top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top"/>
      <protection locked="0"/>
    </xf>
    <xf numFmtId="169" fontId="14" fillId="0" borderId="10" xfId="0" applyNumberFormat="1" applyFont="1" applyBorder="1" applyAlignment="1" applyProtection="1">
      <alignment vertical="top"/>
      <protection locked="0"/>
    </xf>
    <xf numFmtId="167" fontId="8" fillId="0" borderId="10" xfId="1" applyNumberFormat="1" applyFont="1" applyBorder="1" applyAlignment="1" applyProtection="1">
      <alignment horizontal="right"/>
      <protection locked="0"/>
    </xf>
    <xf numFmtId="167" fontId="9" fillId="0" borderId="10" xfId="1" applyNumberFormat="1" applyFont="1" applyBorder="1" applyAlignment="1" applyProtection="1">
      <alignment horizontal="right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67" fontId="15" fillId="0" borderId="11" xfId="0" applyNumberFormat="1" applyFont="1" applyBorder="1" applyAlignment="1" applyProtection="1">
      <alignment horizontal="right" vertical="center" wrapText="1"/>
      <protection locked="0"/>
    </xf>
    <xf numFmtId="0" fontId="10" fillId="0" borderId="12" xfId="0" applyFont="1" applyBorder="1" applyAlignment="1" applyProtection="1">
      <alignment horizontal="left" vertical="top"/>
      <protection locked="0"/>
    </xf>
    <xf numFmtId="0" fontId="10" fillId="0" borderId="13" xfId="0" applyFont="1" applyBorder="1" applyAlignment="1" applyProtection="1">
      <alignment horizontal="left" vertical="top"/>
      <protection locked="0"/>
    </xf>
    <xf numFmtId="0" fontId="10" fillId="0" borderId="14" xfId="0" applyFont="1" applyBorder="1" applyAlignment="1" applyProtection="1">
      <alignment horizontal="left" vertical="top"/>
      <protection locked="0"/>
    </xf>
    <xf numFmtId="0" fontId="10" fillId="0" borderId="15" xfId="0" applyFont="1" applyBorder="1" applyProtection="1">
      <protection locked="0"/>
    </xf>
    <xf numFmtId="168" fontId="10" fillId="0" borderId="12" xfId="0" applyNumberFormat="1" applyFont="1" applyBorder="1" applyAlignment="1" applyProtection="1">
      <alignment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168" fontId="3" fillId="0" borderId="8" xfId="0" applyNumberFormat="1" applyFont="1" applyBorder="1" applyAlignment="1" applyProtection="1">
      <alignment vertical="top" wrapText="1"/>
      <protection locked="0"/>
    </xf>
    <xf numFmtId="0" fontId="3" fillId="0" borderId="8" xfId="0" applyFont="1" applyBorder="1" applyAlignment="1" applyProtection="1">
      <alignment horizontal="right" vertical="top"/>
      <protection locked="0"/>
    </xf>
    <xf numFmtId="0" fontId="3" fillId="0" borderId="6" xfId="0" applyFont="1" applyBorder="1" applyAlignment="1" applyProtection="1">
      <alignment horizontal="left" vertical="top" indent="1"/>
      <protection locked="0"/>
    </xf>
    <xf numFmtId="168" fontId="3" fillId="0" borderId="8" xfId="0" applyNumberFormat="1" applyFont="1" applyBorder="1" applyAlignment="1" applyProtection="1">
      <alignment horizontal="right" vertical="top"/>
      <protection locked="0"/>
    </xf>
    <xf numFmtId="0" fontId="3" fillId="0" borderId="6" xfId="0" applyFont="1" applyBorder="1" applyAlignment="1" applyProtection="1">
      <alignment horizontal="left" vertical="top" wrapText="1" indent="2"/>
      <protection locked="0"/>
    </xf>
    <xf numFmtId="3" fontId="3" fillId="0" borderId="18" xfId="0" applyNumberFormat="1" applyFont="1" applyBorder="1" applyAlignment="1" applyProtection="1">
      <alignment horizontal="right" vertical="center" wrapText="1" indent="1"/>
    </xf>
    <xf numFmtId="3" fontId="3" fillId="0" borderId="19" xfId="0" applyNumberFormat="1" applyFont="1" applyBorder="1" applyAlignment="1" applyProtection="1">
      <alignment horizontal="right" vertical="center" wrapText="1" indent="1"/>
    </xf>
    <xf numFmtId="3" fontId="3" fillId="0" borderId="20" xfId="0" applyNumberFormat="1" applyFont="1" applyBorder="1" applyAlignment="1" applyProtection="1">
      <alignment horizontal="right" vertical="center" wrapText="1" indent="1"/>
    </xf>
    <xf numFmtId="167" fontId="18" fillId="0" borderId="8" xfId="0" applyNumberFormat="1" applyFont="1" applyBorder="1" applyAlignment="1" applyProtection="1">
      <alignment horizontal="right" vertical="top" wrapText="1" indent="1"/>
    </xf>
    <xf numFmtId="167" fontId="18" fillId="0" borderId="8" xfId="0" applyNumberFormat="1" applyFont="1" applyBorder="1" applyAlignment="1" applyProtection="1">
      <alignment horizontal="right" vertical="top" wrapText="1"/>
    </xf>
    <xf numFmtId="3" fontId="3" fillId="0" borderId="18" xfId="0" applyNumberFormat="1" applyFont="1" applyBorder="1" applyAlignment="1" applyProtection="1">
      <alignment horizontal="right" vertical="top" wrapText="1" indent="1"/>
    </xf>
    <xf numFmtId="3" fontId="3" fillId="0" borderId="20" xfId="0" applyNumberFormat="1" applyFont="1" applyBorder="1" applyAlignment="1" applyProtection="1">
      <alignment horizontal="right" vertical="top" wrapText="1" indent="1"/>
    </xf>
    <xf numFmtId="167" fontId="3" fillId="0" borderId="8" xfId="0" applyNumberFormat="1" applyFont="1" applyFill="1" applyBorder="1" applyAlignment="1" applyProtection="1">
      <alignment horizontal="center" vertical="top" wrapText="1"/>
      <protection locked="0"/>
    </xf>
    <xf numFmtId="167" fontId="3" fillId="0" borderId="8" xfId="0" applyNumberFormat="1" applyFont="1" applyBorder="1" applyAlignment="1" applyProtection="1">
      <alignment horizontal="center" vertical="top" wrapText="1"/>
      <protection locked="0"/>
    </xf>
    <xf numFmtId="167" fontId="18" fillId="0" borderId="18" xfId="0" applyNumberFormat="1" applyFont="1" applyBorder="1" applyAlignment="1" applyProtection="1">
      <alignment horizontal="right" vertical="top" wrapText="1" indent="1"/>
    </xf>
    <xf numFmtId="164" fontId="3" fillId="0" borderId="20" xfId="0" applyNumberFormat="1" applyFont="1" applyBorder="1" applyAlignment="1" applyProtection="1">
      <alignment horizontal="right" vertical="top" wrapText="1" indent="1"/>
    </xf>
    <xf numFmtId="167" fontId="3" fillId="0" borderId="8" xfId="0" applyNumberFormat="1" applyFont="1" applyBorder="1" applyAlignment="1" applyProtection="1">
      <alignment horizontal="right" vertical="center" wrapText="1"/>
      <protection locked="0"/>
    </xf>
    <xf numFmtId="167" fontId="3" fillId="0" borderId="8" xfId="0" applyNumberFormat="1" applyFont="1" applyBorder="1" applyAlignment="1" applyProtection="1">
      <alignment horizontal="right" vertical="top" wrapText="1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21" xfId="0" applyFont="1" applyBorder="1" applyAlignment="1" applyProtection="1">
      <alignment horizontal="left" vertical="top" wrapText="1" indent="2"/>
      <protection locked="0"/>
    </xf>
    <xf numFmtId="3" fontId="3" fillId="0" borderId="22" xfId="0" applyNumberFormat="1" applyFont="1" applyBorder="1" applyAlignment="1" applyProtection="1">
      <alignment horizontal="right" vertical="center" wrapText="1" indent="1"/>
    </xf>
    <xf numFmtId="3" fontId="3" fillId="0" borderId="23" xfId="0" applyNumberFormat="1" applyFont="1" applyBorder="1" applyAlignment="1" applyProtection="1">
      <alignment horizontal="right" vertical="center" wrapText="1" indent="1"/>
    </xf>
    <xf numFmtId="167" fontId="3" fillId="0" borderId="9" xfId="0" applyNumberFormat="1" applyFont="1" applyBorder="1" applyAlignment="1" applyProtection="1">
      <alignment horizontal="right" vertical="top" wrapText="1"/>
      <protection locked="0"/>
    </xf>
    <xf numFmtId="0" fontId="3" fillId="0" borderId="6" xfId="0" applyFont="1" applyBorder="1" applyAlignment="1" applyProtection="1">
      <alignment horizontal="left" vertical="center" wrapText="1" indent="2"/>
      <protection locked="0"/>
    </xf>
    <xf numFmtId="167" fontId="3" fillId="0" borderId="8" xfId="0" applyNumberFormat="1" applyFont="1" applyBorder="1" applyAlignment="1" applyProtection="1">
      <alignment horizontal="right" vertical="center" wrapText="1"/>
    </xf>
    <xf numFmtId="167" fontId="3" fillId="2" borderId="8" xfId="0" applyNumberFormat="1" applyFont="1" applyFill="1" applyBorder="1" applyAlignment="1" applyProtection="1">
      <alignment horizontal="right" vertical="top" wrapText="1"/>
      <protection locked="0"/>
    </xf>
    <xf numFmtId="3" fontId="3" fillId="2" borderId="20" xfId="0" applyNumberFormat="1" applyFont="1" applyFill="1" applyBorder="1" applyAlignment="1" applyProtection="1">
      <alignment horizontal="right" vertical="top" wrapText="1" indent="1"/>
    </xf>
    <xf numFmtId="3" fontId="3" fillId="2" borderId="18" xfId="0" applyNumberFormat="1" applyFont="1" applyFill="1" applyBorder="1" applyAlignment="1" applyProtection="1">
      <alignment horizontal="right" vertical="center" wrapText="1" indent="1"/>
    </xf>
    <xf numFmtId="167" fontId="19" fillId="0" borderId="8" xfId="0" applyNumberFormat="1" applyFont="1" applyBorder="1" applyAlignment="1" applyProtection="1">
      <alignment horizontal="right" vertical="top" wrapText="1"/>
      <protection locked="0"/>
    </xf>
    <xf numFmtId="49" fontId="3" fillId="0" borderId="8" xfId="0" applyNumberFormat="1" applyFont="1" applyBorder="1" applyAlignment="1" applyProtection="1">
      <alignment horizontal="right" vertical="top"/>
      <protection locked="0"/>
    </xf>
    <xf numFmtId="167" fontId="3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2" borderId="6" xfId="0" applyFont="1" applyFill="1" applyBorder="1" applyAlignment="1" applyProtection="1">
      <alignment horizontal="left" vertical="center" wrapText="1" indent="2"/>
      <protection locked="0"/>
    </xf>
    <xf numFmtId="3" fontId="3" fillId="2" borderId="20" xfId="0" applyNumberFormat="1" applyFont="1" applyFill="1" applyBorder="1" applyAlignment="1" applyProtection="1">
      <alignment horizontal="right" vertical="center" wrapText="1" indent="1"/>
    </xf>
    <xf numFmtId="171" fontId="19" fillId="0" borderId="18" xfId="0" applyNumberFormat="1" applyFont="1" applyBorder="1" applyAlignment="1" applyProtection="1">
      <alignment horizontal="right" vertical="top" wrapText="1" indent="1"/>
      <protection locked="0"/>
    </xf>
    <xf numFmtId="0" fontId="3" fillId="2" borderId="6" xfId="0" applyFont="1" applyFill="1" applyBorder="1" applyAlignment="1" applyProtection="1">
      <alignment horizontal="left" vertical="top" wrapText="1" indent="2"/>
      <protection locked="0"/>
    </xf>
    <xf numFmtId="0" fontId="3" fillId="0" borderId="9" xfId="0" applyFont="1" applyBorder="1" applyAlignment="1" applyProtection="1">
      <alignment horizontal="right" vertical="top"/>
      <protection locked="0"/>
    </xf>
    <xf numFmtId="0" fontId="3" fillId="0" borderId="8" xfId="0" quotePrefix="1" applyFont="1" applyBorder="1" applyAlignment="1" applyProtection="1">
      <alignment horizontal="right" vertical="top"/>
      <protection locked="0"/>
    </xf>
    <xf numFmtId="3" fontId="3" fillId="0" borderId="26" xfId="0" applyNumberFormat="1" applyFont="1" applyBorder="1" applyAlignment="1" applyProtection="1">
      <alignment horizontal="right" vertical="center" wrapText="1" indent="1"/>
    </xf>
    <xf numFmtId="3" fontId="3" fillId="0" borderId="25" xfId="0" applyNumberFormat="1" applyFont="1" applyBorder="1" applyAlignment="1" applyProtection="1">
      <alignment horizontal="right" vertical="center" wrapText="1" indent="1"/>
    </xf>
    <xf numFmtId="0" fontId="3" fillId="0" borderId="8" xfId="0" applyFont="1" applyBorder="1" applyAlignment="1" applyProtection="1">
      <alignment horizontal="left" vertical="top" inden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3" fontId="18" fillId="0" borderId="27" xfId="0" applyNumberFormat="1" applyFont="1" applyBorder="1" applyAlignment="1" applyProtection="1">
      <alignment horizontal="right" vertical="center" wrapText="1" indent="1"/>
    </xf>
    <xf numFmtId="3" fontId="18" fillId="0" borderId="17" xfId="0" applyNumberFormat="1" applyFont="1" applyBorder="1" applyAlignment="1" applyProtection="1">
      <alignment horizontal="right" vertical="top" wrapText="1" indent="1"/>
    </xf>
    <xf numFmtId="0" fontId="3" fillId="0" borderId="6" xfId="0" applyFont="1" applyBorder="1" applyAlignment="1" applyProtection="1">
      <alignment horizontal="left" vertical="top" wrapText="1" indent="1"/>
      <protection locked="0"/>
    </xf>
    <xf numFmtId="0" fontId="3" fillId="0" borderId="0" xfId="0" applyFont="1" applyBorder="1" applyAlignment="1" applyProtection="1">
      <alignment horizontal="left" vertical="top" wrapText="1" indent="1"/>
      <protection locked="0"/>
    </xf>
    <xf numFmtId="3" fontId="3" fillId="0" borderId="28" xfId="0" applyNumberFormat="1" applyFont="1" applyBorder="1" applyAlignment="1" applyProtection="1">
      <alignment horizontal="right" vertical="top" wrapText="1"/>
    </xf>
    <xf numFmtId="170" fontId="3" fillId="0" borderId="7" xfId="0" applyNumberFormat="1" applyFont="1" applyBorder="1" applyAlignment="1" applyProtection="1">
      <alignment horizontal="right" vertical="top" wrapText="1"/>
      <protection locked="0"/>
    </xf>
    <xf numFmtId="167" fontId="18" fillId="0" borderId="8" xfId="0" applyNumberFormat="1" applyFont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170" fontId="7" fillId="0" borderId="7" xfId="0" applyNumberFormat="1" applyFont="1" applyBorder="1" applyAlignment="1" applyProtection="1">
      <alignment horizontal="right" vertical="top" wrapText="1"/>
    </xf>
    <xf numFmtId="0" fontId="10" fillId="0" borderId="8" xfId="0" applyFont="1" applyBorder="1" applyAlignment="1" applyProtection="1">
      <alignment horizontal="left" vertical="top"/>
      <protection locked="0"/>
    </xf>
    <xf numFmtId="0" fontId="10" fillId="0" borderId="6" xfId="0" applyFont="1" applyBorder="1" applyAlignment="1" applyProtection="1">
      <alignment horizontal="left" vertical="top"/>
      <protection locked="0"/>
    </xf>
    <xf numFmtId="0" fontId="10" fillId="0" borderId="0" xfId="0" applyFont="1" applyBorder="1" applyAlignment="1" applyProtection="1">
      <alignment horizontal="left" vertical="top"/>
      <protection locked="0"/>
    </xf>
    <xf numFmtId="0" fontId="10" fillId="0" borderId="7" xfId="0" applyFont="1" applyBorder="1" applyProtection="1">
      <protection locked="0"/>
    </xf>
    <xf numFmtId="168" fontId="10" fillId="0" borderId="8" xfId="0" applyNumberFormat="1" applyFont="1" applyBorder="1" applyAlignment="1" applyProtection="1">
      <alignment vertical="top"/>
      <protection locked="0"/>
    </xf>
    <xf numFmtId="0" fontId="19" fillId="0" borderId="8" xfId="0" applyFont="1" applyBorder="1" applyAlignment="1" applyProtection="1">
      <alignment horizontal="right" vertical="top"/>
      <protection locked="0"/>
    </xf>
    <xf numFmtId="0" fontId="19" fillId="0" borderId="6" xfId="0" applyFont="1" applyBorder="1" applyAlignment="1" applyProtection="1">
      <alignment horizontal="left" vertical="top" wrapText="1" indent="1"/>
      <protection locked="0"/>
    </xf>
    <xf numFmtId="0" fontId="19" fillId="0" borderId="0" xfId="0" applyFont="1" applyBorder="1" applyAlignment="1" applyProtection="1">
      <alignment horizontal="left" vertical="top" wrapText="1" indent="1"/>
      <protection locked="0"/>
    </xf>
    <xf numFmtId="170" fontId="19" fillId="0" borderId="7" xfId="0" applyNumberFormat="1" applyFont="1" applyBorder="1" applyAlignment="1" applyProtection="1">
      <alignment horizontal="right" vertical="top" wrapText="1"/>
      <protection locked="0"/>
    </xf>
    <xf numFmtId="167" fontId="19" fillId="2" borderId="8" xfId="0" applyNumberFormat="1" applyFont="1" applyFill="1" applyBorder="1" applyAlignment="1" applyProtection="1">
      <alignment horizontal="right" vertical="top" wrapText="1"/>
      <protection locked="0"/>
    </xf>
    <xf numFmtId="167" fontId="21" fillId="0" borderId="8" xfId="0" applyNumberFormat="1" applyFont="1" applyBorder="1" applyAlignment="1" applyProtection="1">
      <alignment horizontal="right" vertical="top" wrapText="1"/>
    </xf>
    <xf numFmtId="167" fontId="7" fillId="0" borderId="8" xfId="0" applyNumberFormat="1" applyFont="1" applyBorder="1" applyAlignment="1" applyProtection="1">
      <alignment horizontal="right" vertical="center" wrapText="1"/>
    </xf>
    <xf numFmtId="167" fontId="21" fillId="0" borderId="8" xfId="0" applyNumberFormat="1" applyFont="1" applyBorder="1" applyAlignment="1" applyProtection="1">
      <alignment horizontal="right" vertical="center" wrapText="1"/>
    </xf>
    <xf numFmtId="0" fontId="7" fillId="0" borderId="8" xfId="0" applyFont="1" applyBorder="1" applyAlignment="1" applyProtection="1">
      <alignment horizontal="right" vertical="top"/>
      <protection locked="0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170" fontId="7" fillId="0" borderId="7" xfId="0" applyNumberFormat="1" applyFont="1" applyBorder="1" applyAlignment="1" applyProtection="1">
      <alignment horizontal="right" vertical="top" wrapText="1"/>
      <protection locked="0"/>
    </xf>
    <xf numFmtId="167" fontId="7" fillId="0" borderId="8" xfId="0" applyNumberFormat="1" applyFont="1" applyBorder="1" applyAlignment="1" applyProtection="1">
      <alignment horizontal="right" vertical="top" wrapText="1"/>
      <protection locked="0"/>
    </xf>
    <xf numFmtId="167" fontId="21" fillId="0" borderId="8" xfId="0" applyNumberFormat="1" applyFont="1" applyBorder="1" applyAlignment="1" applyProtection="1">
      <alignment horizontal="right" vertical="top" wrapText="1"/>
      <protection locked="0"/>
    </xf>
    <xf numFmtId="0" fontId="19" fillId="0" borderId="8" xfId="0" quotePrefix="1" applyFont="1" applyFill="1" applyBorder="1" applyAlignment="1" applyProtection="1">
      <alignment horizontal="right" vertical="top"/>
      <protection locked="0"/>
    </xf>
    <xf numFmtId="170" fontId="7" fillId="0" borderId="7" xfId="0" applyNumberFormat="1" applyFont="1" applyBorder="1" applyAlignment="1" applyProtection="1">
      <alignment horizontal="right" vertical="top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167" fontId="10" fillId="0" borderId="8" xfId="0" applyNumberFormat="1" applyFont="1" applyBorder="1" applyAlignment="1" applyProtection="1">
      <alignment horizontal="right" vertical="top" wrapText="1"/>
      <protection locked="0"/>
    </xf>
    <xf numFmtId="167" fontId="22" fillId="0" borderId="8" xfId="0" applyNumberFormat="1" applyFont="1" applyBorder="1" applyAlignment="1" applyProtection="1">
      <alignment horizontal="right" vertical="top" wrapText="1"/>
      <protection locked="0"/>
    </xf>
    <xf numFmtId="167" fontId="10" fillId="0" borderId="8" xfId="0" applyNumberFormat="1" applyFont="1" applyBorder="1" applyAlignment="1" applyProtection="1">
      <alignment horizontal="right" vertical="top" wrapText="1"/>
    </xf>
    <xf numFmtId="167" fontId="22" fillId="0" borderId="8" xfId="0" applyNumberFormat="1" applyFont="1" applyBorder="1" applyAlignment="1" applyProtection="1">
      <alignment horizontal="right" vertical="top" wrapText="1"/>
    </xf>
    <xf numFmtId="170" fontId="19" fillId="0" borderId="7" xfId="0" applyNumberFormat="1" applyFont="1" applyBorder="1" applyAlignment="1" applyProtection="1">
      <alignment horizontal="left" vertical="top" wrapText="1" indent="1"/>
      <protection locked="0"/>
    </xf>
    <xf numFmtId="167" fontId="19" fillId="0" borderId="8" xfId="0" applyNumberFormat="1" applyFont="1" applyBorder="1" applyAlignment="1" applyProtection="1">
      <alignment horizontal="right" vertical="top" wrapText="1"/>
    </xf>
    <xf numFmtId="0" fontId="19" fillId="0" borderId="7" xfId="0" applyFont="1" applyBorder="1" applyAlignment="1" applyProtection="1">
      <alignment horizontal="left" vertical="top" wrapText="1" indent="1"/>
      <protection locked="0"/>
    </xf>
    <xf numFmtId="167" fontId="19" fillId="0" borderId="8" xfId="0" applyNumberFormat="1" applyFont="1" applyFill="1" applyBorder="1" applyAlignment="1" applyProtection="1">
      <alignment horizontal="right" vertical="top" wrapText="1"/>
      <protection locked="0"/>
    </xf>
    <xf numFmtId="0" fontId="19" fillId="0" borderId="9" xfId="0" applyFont="1" applyBorder="1" applyAlignment="1" applyProtection="1">
      <alignment horizontal="right" vertical="top"/>
      <protection locked="0"/>
    </xf>
    <xf numFmtId="167" fontId="19" fillId="0" borderId="9" xfId="0" applyNumberFormat="1" applyFont="1" applyBorder="1" applyAlignment="1" applyProtection="1">
      <alignment horizontal="right" vertical="top" wrapText="1"/>
      <protection locked="0"/>
    </xf>
    <xf numFmtId="167" fontId="10" fillId="0" borderId="11" xfId="0" applyNumberFormat="1" applyFont="1" applyBorder="1" applyAlignment="1" applyProtection="1">
      <alignment horizontal="right" vertical="center" wrapText="1"/>
    </xf>
    <xf numFmtId="0" fontId="10" fillId="0" borderId="13" xfId="0" applyFont="1" applyBorder="1" applyAlignment="1" applyProtection="1">
      <alignment horizontal="left" vertical="top" wrapText="1"/>
      <protection locked="0"/>
    </xf>
    <xf numFmtId="167" fontId="10" fillId="0" borderId="12" xfId="0" applyNumberFormat="1" applyFont="1" applyBorder="1" applyAlignment="1" applyProtection="1">
      <alignment horizontal="right" vertical="top" wrapText="1"/>
    </xf>
    <xf numFmtId="0" fontId="7" fillId="0" borderId="31" xfId="0" applyFont="1" applyBorder="1" applyAlignment="1" applyProtection="1">
      <alignment horizontal="left" vertical="top"/>
      <protection locked="0"/>
    </xf>
    <xf numFmtId="170" fontId="7" fillId="0" borderId="7" xfId="0" applyNumberFormat="1" applyFont="1" applyBorder="1" applyAlignment="1" applyProtection="1">
      <alignment horizontal="right" vertical="top" wrapText="1" indent="1"/>
    </xf>
    <xf numFmtId="0" fontId="19" fillId="0" borderId="8" xfId="0" applyFont="1" applyBorder="1" applyAlignment="1" applyProtection="1">
      <alignment horizontal="left" vertical="top" indent="1"/>
      <protection locked="0"/>
    </xf>
    <xf numFmtId="0" fontId="17" fillId="0" borderId="6" xfId="0" applyFont="1" applyBorder="1" applyAlignment="1" applyProtection="1">
      <alignment horizontal="left" vertical="top" wrapText="1" indent="1"/>
      <protection locked="0"/>
    </xf>
    <xf numFmtId="0" fontId="24" fillId="0" borderId="32" xfId="0" applyFont="1" applyBorder="1" applyAlignment="1" applyProtection="1">
      <alignment horizontal="right" vertical="top" wrapText="1" indent="2"/>
      <protection locked="0"/>
    </xf>
    <xf numFmtId="0" fontId="19" fillId="0" borderId="7" xfId="0" applyFont="1" applyBorder="1" applyAlignment="1" applyProtection="1">
      <alignment horizontal="right" vertical="top" wrapText="1" indent="2"/>
      <protection locked="0"/>
    </xf>
    <xf numFmtId="167" fontId="17" fillId="0" borderId="8" xfId="0" applyNumberFormat="1" applyFont="1" applyBorder="1" applyAlignment="1" applyProtection="1">
      <alignment horizontal="right" vertical="top" wrapText="1"/>
    </xf>
    <xf numFmtId="167" fontId="17" fillId="0" borderId="8" xfId="0" applyNumberFormat="1" applyFont="1" applyBorder="1" applyAlignment="1" applyProtection="1">
      <alignment horizontal="right" vertical="top" wrapText="1"/>
      <protection locked="0"/>
    </xf>
    <xf numFmtId="0" fontId="19" fillId="0" borderId="8" xfId="0" applyFont="1" applyFill="1" applyBorder="1" applyAlignment="1" applyProtection="1">
      <alignment horizontal="left" vertical="top" indent="1"/>
      <protection locked="0"/>
    </xf>
    <xf numFmtId="0" fontId="17" fillId="0" borderId="6" xfId="0" applyFont="1" applyFill="1" applyBorder="1" applyAlignment="1" applyProtection="1">
      <alignment horizontal="left" vertical="top" wrapText="1" indent="1"/>
      <protection locked="0"/>
    </xf>
    <xf numFmtId="167" fontId="17" fillId="0" borderId="8" xfId="0" applyNumberFormat="1" applyFont="1" applyFill="1" applyBorder="1" applyAlignment="1" applyProtection="1">
      <alignment horizontal="right" vertical="top" wrapText="1"/>
    </xf>
    <xf numFmtId="168" fontId="17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168" fontId="17" fillId="0" borderId="7" xfId="0" applyNumberFormat="1" applyFont="1" applyFill="1" applyBorder="1" applyAlignment="1" applyProtection="1">
      <alignment horizontal="right" vertical="center" wrapText="1" indent="1"/>
      <protection locked="0"/>
    </xf>
    <xf numFmtId="0" fontId="19" fillId="0" borderId="32" xfId="0" applyFont="1" applyBorder="1" applyAlignment="1" applyProtection="1">
      <alignment horizontal="right" vertical="top" wrapText="1" indent="2"/>
      <protection locked="0"/>
    </xf>
    <xf numFmtId="0" fontId="23" fillId="0" borderId="8" xfId="0" applyFont="1" applyBorder="1" applyAlignment="1" applyProtection="1">
      <alignment horizontal="left" vertical="top" indent="1"/>
      <protection locked="0"/>
    </xf>
    <xf numFmtId="0" fontId="25" fillId="0" borderId="6" xfId="0" applyFont="1" applyBorder="1" applyAlignment="1" applyProtection="1">
      <alignment horizontal="left" vertical="top" wrapText="1" indent="1"/>
      <protection locked="0"/>
    </xf>
    <xf numFmtId="167" fontId="25" fillId="0" borderId="8" xfId="0" applyNumberFormat="1" applyFont="1" applyFill="1" applyBorder="1" applyAlignment="1" applyProtection="1">
      <alignment horizontal="right" vertical="top" wrapText="1"/>
    </xf>
    <xf numFmtId="167" fontId="25" fillId="0" borderId="8" xfId="0" applyNumberFormat="1" applyFont="1" applyBorder="1" applyAlignment="1" applyProtection="1">
      <alignment horizontal="right" vertical="top" wrapText="1"/>
      <protection locked="0"/>
    </xf>
    <xf numFmtId="0" fontId="19" fillId="0" borderId="7" xfId="0" applyNumberFormat="1" applyFont="1" applyBorder="1" applyAlignment="1" applyProtection="1">
      <alignment horizontal="right" vertical="top" wrapText="1" indent="2"/>
      <protection locked="0"/>
    </xf>
    <xf numFmtId="0" fontId="19" fillId="0" borderId="8" xfId="0" applyFont="1" applyFill="1" applyBorder="1" applyAlignment="1" applyProtection="1">
      <alignment horizontal="right" vertical="top"/>
      <protection locked="0"/>
    </xf>
    <xf numFmtId="0" fontId="19" fillId="0" borderId="6" xfId="0" applyFont="1" applyFill="1" applyBorder="1" applyAlignment="1" applyProtection="1">
      <alignment horizontal="left" vertical="top" wrapText="1" indent="1"/>
      <protection locked="0"/>
    </xf>
    <xf numFmtId="0" fontId="19" fillId="0" borderId="32" xfId="0" applyFont="1" applyFill="1" applyBorder="1" applyAlignment="1" applyProtection="1">
      <alignment horizontal="right" vertical="top" wrapText="1" indent="2"/>
      <protection locked="0"/>
    </xf>
    <xf numFmtId="0" fontId="19" fillId="0" borderId="7" xfId="0" applyNumberFormat="1" applyFont="1" applyFill="1" applyBorder="1" applyAlignment="1" applyProtection="1">
      <alignment horizontal="right" vertical="top" wrapText="1" indent="2"/>
      <protection locked="0"/>
    </xf>
    <xf numFmtId="0" fontId="7" fillId="0" borderId="7" xfId="0" applyFont="1" applyBorder="1" applyAlignment="1" applyProtection="1">
      <alignment horizontal="right" vertical="top" wrapText="1" indent="2"/>
      <protection locked="0"/>
    </xf>
    <xf numFmtId="0" fontId="27" fillId="0" borderId="8" xfId="0" applyFont="1" applyBorder="1" applyAlignment="1" applyProtection="1">
      <alignment horizontal="left" vertical="top" indent="1"/>
      <protection locked="0"/>
    </xf>
    <xf numFmtId="0" fontId="26" fillId="0" borderId="6" xfId="0" applyFont="1" applyBorder="1" applyAlignment="1" applyProtection="1">
      <alignment horizontal="left" vertical="top" wrapText="1" indent="1"/>
      <protection locked="0"/>
    </xf>
    <xf numFmtId="167" fontId="26" fillId="0" borderId="8" xfId="0" applyNumberFormat="1" applyFont="1" applyBorder="1" applyAlignment="1" applyProtection="1">
      <alignment horizontal="right" vertical="top" wrapText="1"/>
    </xf>
    <xf numFmtId="167" fontId="25" fillId="0" borderId="8" xfId="0" applyNumberFormat="1" applyFont="1" applyBorder="1" applyAlignment="1" applyProtection="1">
      <alignment horizontal="right" vertical="top" wrapText="1"/>
    </xf>
    <xf numFmtId="3" fontId="26" fillId="0" borderId="32" xfId="0" applyNumberFormat="1" applyFont="1" applyBorder="1" applyAlignment="1" applyProtection="1">
      <alignment horizontal="right" vertical="top" wrapText="1" indent="1"/>
      <protection locked="0"/>
    </xf>
    <xf numFmtId="3" fontId="26" fillId="0" borderId="7" xfId="0" applyNumberFormat="1" applyFont="1" applyBorder="1" applyAlignment="1" applyProtection="1">
      <alignment horizontal="right" vertical="top" wrapText="1" indent="1"/>
      <protection locked="0"/>
    </xf>
    <xf numFmtId="167" fontId="25" fillId="2" borderId="8" xfId="0" applyNumberFormat="1" applyFont="1" applyFill="1" applyBorder="1" applyAlignment="1" applyProtection="1">
      <alignment horizontal="right" vertical="top" wrapText="1"/>
    </xf>
    <xf numFmtId="167" fontId="26" fillId="0" borderId="8" xfId="0" applyNumberFormat="1" applyFont="1" applyBorder="1" applyAlignment="1" applyProtection="1">
      <alignment horizontal="right" vertical="top" wrapText="1"/>
      <protection locked="0"/>
    </xf>
    <xf numFmtId="167" fontId="26" fillId="0" borderId="8" xfId="0" applyNumberFormat="1" applyFont="1" applyFill="1" applyBorder="1" applyAlignment="1" applyProtection="1">
      <alignment horizontal="right" vertical="top" wrapText="1"/>
    </xf>
    <xf numFmtId="0" fontId="27" fillId="0" borderId="8" xfId="0" applyFont="1" applyFill="1" applyBorder="1" applyAlignment="1" applyProtection="1">
      <alignment horizontal="left" vertical="top" indent="1"/>
      <protection locked="0"/>
    </xf>
    <xf numFmtId="0" fontId="26" fillId="0" borderId="6" xfId="0" applyFont="1" applyFill="1" applyBorder="1" applyAlignment="1" applyProtection="1">
      <alignment horizontal="left" vertical="top" wrapText="1" indent="1"/>
      <protection locked="0"/>
    </xf>
    <xf numFmtId="167" fontId="26" fillId="2" borderId="8" xfId="0" applyNumberFormat="1" applyFont="1" applyFill="1" applyBorder="1" applyAlignment="1" applyProtection="1">
      <alignment horizontal="right" vertical="top" wrapText="1"/>
    </xf>
    <xf numFmtId="0" fontId="7" fillId="0" borderId="6" xfId="0" applyFont="1" applyBorder="1" applyAlignment="1" applyProtection="1">
      <alignment horizontal="left" vertical="top" wrapText="1" indent="1"/>
      <protection locked="0"/>
    </xf>
    <xf numFmtId="0" fontId="7" fillId="0" borderId="32" xfId="0" applyFont="1" applyBorder="1" applyAlignment="1" applyProtection="1">
      <alignment horizontal="left" vertical="top" wrapText="1" indent="1"/>
      <protection locked="0"/>
    </xf>
    <xf numFmtId="0" fontId="7" fillId="0" borderId="7" xfId="0" applyFont="1" applyBorder="1" applyAlignment="1" applyProtection="1">
      <alignment horizontal="right" vertical="top" wrapText="1" indent="1"/>
      <protection locked="0"/>
    </xf>
    <xf numFmtId="0" fontId="7" fillId="0" borderId="32" xfId="0" applyFont="1" applyBorder="1" applyAlignment="1" applyProtection="1">
      <alignment horizontal="left" vertical="top"/>
      <protection locked="0"/>
    </xf>
    <xf numFmtId="167" fontId="7" fillId="0" borderId="7" xfId="0" applyNumberFormat="1" applyFont="1" applyBorder="1" applyAlignment="1" applyProtection="1">
      <alignment horizontal="right" vertical="top" wrapText="1" indent="1"/>
    </xf>
    <xf numFmtId="0" fontId="3" fillId="0" borderId="32" xfId="0" applyFont="1" applyBorder="1" applyAlignment="1" applyProtection="1">
      <alignment horizontal="left" vertical="top" wrapText="1" indent="1"/>
      <protection locked="0"/>
    </xf>
    <xf numFmtId="0" fontId="3" fillId="0" borderId="7" xfId="0" applyFont="1" applyBorder="1" applyAlignment="1" applyProtection="1">
      <alignment horizontal="right" vertical="top" wrapText="1" indent="1"/>
      <protection locked="0"/>
    </xf>
    <xf numFmtId="0" fontId="20" fillId="0" borderId="8" xfId="0" applyFont="1" applyBorder="1" applyAlignment="1" applyProtection="1">
      <alignment horizontal="left" vertical="top" wrapText="1" indent="1"/>
      <protection locked="0"/>
    </xf>
    <xf numFmtId="0" fontId="20" fillId="0" borderId="6" xfId="0" applyFont="1" applyBorder="1" applyAlignment="1" applyProtection="1">
      <alignment horizontal="left" vertical="top" wrapText="1" indent="2"/>
      <protection locked="0"/>
    </xf>
    <xf numFmtId="167" fontId="20" fillId="0" borderId="8" xfId="0" applyNumberFormat="1" applyFont="1" applyBorder="1" applyAlignment="1" applyProtection="1">
      <alignment horizontal="right" vertical="top" wrapText="1"/>
    </xf>
    <xf numFmtId="167" fontId="20" fillId="0" borderId="8" xfId="0" applyNumberFormat="1" applyFont="1" applyBorder="1" applyAlignment="1" applyProtection="1">
      <alignment horizontal="right" vertical="top" wrapText="1"/>
      <protection locked="0"/>
    </xf>
    <xf numFmtId="167" fontId="8" fillId="0" borderId="38" xfId="0" applyNumberFormat="1" applyFont="1" applyBorder="1" applyAlignment="1" applyProtection="1">
      <alignment horizontal="right" vertical="center" wrapText="1"/>
    </xf>
    <xf numFmtId="3" fontId="20" fillId="0" borderId="32" xfId="0" applyNumberFormat="1" applyFont="1" applyBorder="1" applyAlignment="1" applyProtection="1">
      <alignment horizontal="center" vertical="top" wrapText="1"/>
      <protection locked="0"/>
    </xf>
    <xf numFmtId="3" fontId="20" fillId="0" borderId="7" xfId="0" applyNumberFormat="1" applyFont="1" applyBorder="1" applyAlignment="1" applyProtection="1">
      <alignment horizontal="center" vertical="top" wrapText="1"/>
      <protection locked="0"/>
    </xf>
    <xf numFmtId="3" fontId="20" fillId="0" borderId="33" xfId="0" applyNumberFormat="1" applyFont="1" applyBorder="1" applyAlignment="1" applyProtection="1">
      <alignment horizontal="center" vertical="top" wrapText="1"/>
      <protection locked="0"/>
    </xf>
    <xf numFmtId="3" fontId="20" fillId="0" borderId="34" xfId="0" applyNumberFormat="1" applyFont="1" applyBorder="1" applyAlignment="1" applyProtection="1">
      <alignment horizontal="center" vertical="top" wrapText="1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3" fontId="26" fillId="0" borderId="32" xfId="0" applyNumberFormat="1" applyFont="1" applyBorder="1" applyAlignment="1" applyProtection="1">
      <alignment horizontal="right" vertical="top" wrapText="1" indent="1"/>
      <protection locked="0"/>
    </xf>
    <xf numFmtId="3" fontId="26" fillId="0" borderId="7" xfId="0" applyNumberFormat="1" applyFont="1" applyBorder="1" applyAlignment="1" applyProtection="1">
      <alignment horizontal="right" vertical="top" wrapText="1" indent="1"/>
      <protection locked="0"/>
    </xf>
    <xf numFmtId="3" fontId="26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3" fontId="26" fillId="0" borderId="7" xfId="0" applyNumberFormat="1" applyFont="1" applyFill="1" applyBorder="1" applyAlignment="1" applyProtection="1">
      <alignment horizontal="right" vertical="center" wrapText="1" indent="1"/>
      <protection locked="0"/>
    </xf>
    <xf numFmtId="0" fontId="19" fillId="0" borderId="8" xfId="0" applyFont="1" applyBorder="1" applyAlignment="1" applyProtection="1">
      <alignment horizontal="left" vertical="top" wrapText="1" indent="1"/>
      <protection locked="0"/>
    </xf>
    <xf numFmtId="0" fontId="19" fillId="0" borderId="0" xfId="0" applyFont="1" applyBorder="1" applyAlignment="1" applyProtection="1">
      <alignment horizontal="left" vertical="top" wrapText="1" indent="1"/>
      <protection locked="0"/>
    </xf>
    <xf numFmtId="0" fontId="3" fillId="0" borderId="0" xfId="0" applyFont="1" applyBorder="1" applyAlignment="1" applyProtection="1">
      <alignment horizontal="left" vertical="top" wrapText="1" indent="1"/>
      <protection locked="0"/>
    </xf>
    <xf numFmtId="0" fontId="3" fillId="0" borderId="8" xfId="0" applyFont="1" applyBorder="1" applyAlignment="1" applyProtection="1">
      <alignment horizontal="left" vertical="top" wrapText="1" indent="1"/>
      <protection locked="0"/>
    </xf>
    <xf numFmtId="0" fontId="19" fillId="0" borderId="9" xfId="0" applyFont="1" applyBorder="1" applyAlignment="1" applyProtection="1">
      <alignment horizontal="left" vertical="top" wrapText="1" indent="1"/>
      <protection locked="0"/>
    </xf>
    <xf numFmtId="0" fontId="19" fillId="0" borderId="29" xfId="0" applyFont="1" applyBorder="1" applyAlignment="1" applyProtection="1">
      <alignment horizontal="left" vertical="top" wrapText="1" inden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170" fontId="16" fillId="0" borderId="30" xfId="0" applyNumberFormat="1" applyFont="1" applyBorder="1" applyAlignment="1" applyProtection="1">
      <alignment horizontal="center" vertical="center" wrapText="1"/>
      <protection locked="0"/>
    </xf>
    <xf numFmtId="170" fontId="16" fillId="0" borderId="15" xfId="0" applyNumberFormat="1" applyFont="1" applyBorder="1" applyAlignment="1" applyProtection="1">
      <alignment horizontal="center" vertical="center" wrapText="1"/>
      <protection locked="0"/>
    </xf>
    <xf numFmtId="3" fontId="23" fillId="0" borderId="32" xfId="0" applyNumberFormat="1" applyFont="1" applyBorder="1" applyAlignment="1" applyProtection="1">
      <alignment horizontal="right" vertical="top" wrapText="1" indent="1"/>
      <protection locked="0"/>
    </xf>
    <xf numFmtId="3" fontId="23" fillId="0" borderId="7" xfId="0" applyNumberFormat="1" applyFont="1" applyBorder="1" applyAlignment="1" applyProtection="1">
      <alignment horizontal="right" vertical="top" wrapText="1" indent="1"/>
      <protection locked="0"/>
    </xf>
    <xf numFmtId="168" fontId="17" fillId="0" borderId="32" xfId="0" applyNumberFormat="1" applyFont="1" applyBorder="1" applyAlignment="1" applyProtection="1">
      <alignment horizontal="right" vertical="top" wrapText="1" indent="1"/>
      <protection locked="0"/>
    </xf>
    <xf numFmtId="168" fontId="17" fillId="0" borderId="7" xfId="0" applyNumberFormat="1" applyFont="1" applyBorder="1" applyAlignment="1" applyProtection="1">
      <alignment horizontal="right" vertical="top" wrapText="1" indent="1"/>
      <protection locked="0"/>
    </xf>
    <xf numFmtId="168" fontId="17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168" fontId="17" fillId="0" borderId="7" xfId="0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11" xfId="0" applyFont="1" applyBorder="1" applyAlignment="1" applyProtection="1">
      <alignment horizontal="left" vertical="center"/>
      <protection locked="0"/>
    </xf>
    <xf numFmtId="170" fontId="16" fillId="0" borderId="16" xfId="0" applyNumberFormat="1" applyFont="1" applyBorder="1" applyAlignment="1" applyProtection="1">
      <alignment horizontal="center" vertical="center" wrapText="1"/>
      <protection locked="0"/>
    </xf>
    <xf numFmtId="170" fontId="16" fillId="0" borderId="17" xfId="0" applyNumberFormat="1" applyFont="1" applyBorder="1" applyAlignment="1" applyProtection="1">
      <alignment horizontal="center" vertical="center" wrapText="1"/>
      <protection locked="0"/>
    </xf>
    <xf numFmtId="170" fontId="16" fillId="0" borderId="24" xfId="0" applyNumberFormat="1" applyFont="1" applyBorder="1" applyAlignment="1" applyProtection="1">
      <alignment horizontal="center" vertical="center" wrapText="1"/>
      <protection locked="0"/>
    </xf>
    <xf numFmtId="170" fontId="16" fillId="0" borderId="25" xfId="0" applyNumberFormat="1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left" vertical="top" wrapText="1" indent="1"/>
      <protection locked="0"/>
    </xf>
    <xf numFmtId="0" fontId="19" fillId="0" borderId="7" xfId="0" applyFont="1" applyBorder="1" applyAlignment="1" applyProtection="1">
      <alignment horizontal="left" vertical="top" wrapText="1" indent="1"/>
      <protection locked="0"/>
    </xf>
    <xf numFmtId="0" fontId="19" fillId="0" borderId="8" xfId="0" applyFont="1" applyBorder="1" applyAlignment="1" applyProtection="1">
      <alignment horizontal="left" vertical="top" inden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left" vertical="center" indent="11"/>
    </xf>
    <xf numFmtId="0" fontId="13" fillId="0" borderId="0" xfId="0" applyFont="1" applyBorder="1" applyAlignment="1">
      <alignment horizontal="left" vertical="center" indent="11"/>
    </xf>
    <xf numFmtId="0" fontId="14" fillId="0" borderId="8" xfId="0" applyFont="1" applyBorder="1" applyAlignment="1" applyProtection="1">
      <alignment horizontal="left" vertical="center" wrapText="1" indent="14"/>
      <protection locked="0"/>
    </xf>
    <xf numFmtId="0" fontId="14" fillId="0" borderId="9" xfId="0" applyFont="1" applyBorder="1" applyAlignment="1" applyProtection="1">
      <alignment horizontal="left" vertical="center" wrapText="1" indent="14"/>
      <protection locked="0"/>
    </xf>
    <xf numFmtId="0" fontId="14" fillId="0" borderId="3" xfId="0" applyFont="1" applyBorder="1" applyAlignment="1" applyProtection="1">
      <alignment horizontal="center" vertical="top"/>
      <protection locked="0"/>
    </xf>
  </cellXfs>
  <cellStyles count="21">
    <cellStyle name="Comma" xfId="1" builtinId="3"/>
    <cellStyle name="Comma 10 2" xfId="2"/>
    <cellStyle name="Comma 2" xfId="3"/>
    <cellStyle name="Comma 2 2" xfId="4"/>
    <cellStyle name="Comma 2 219" xfId="5"/>
    <cellStyle name="Comma 2 3" xfId="6"/>
    <cellStyle name="Comma 38 2" xfId="7"/>
    <cellStyle name="Normal" xfId="0" builtinId="0"/>
    <cellStyle name="Normal 172 3" xfId="8"/>
    <cellStyle name="Normal 2" xfId="9"/>
    <cellStyle name="Normal 2 2" xfId="10"/>
    <cellStyle name="Normal 2 2 10" xfId="11"/>
    <cellStyle name="Normal 2 2 2" xfId="12"/>
    <cellStyle name="Normal 2 2 7 2" xfId="13"/>
    <cellStyle name="Normal 2 3" xfId="14"/>
    <cellStyle name="Normal 2 87" xfId="15"/>
    <cellStyle name="Normal 269" xfId="16"/>
    <cellStyle name="Normal 269 2" xfId="17"/>
    <cellStyle name="Normal 3 10" xfId="18"/>
    <cellStyle name="Output Line Items 7" xfId="19"/>
    <cellStyle name="TableStyleLight1 2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et%202018-2019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ST PAY "/>
      <sheetName val="OT SHEET"/>
      <sheetName val="MONEY IN TRANSIT"/>
      <sheetName val="LAST PAY dec 2000"/>
      <sheetName val="TAX  CALCULATION"/>
      <sheetName val="LAST PAY mar 0001"/>
      <sheetName val="LIST OF NO INCREMENT"/>
      <sheetName val="Meal sheet"/>
      <sheetName val="MAX-AV"/>
      <sheetName val="Total Overpayment"/>
      <sheetName val="No increment July 98"/>
      <sheetName val="LAST PAY  caram-july00"/>
      <sheetName val="bocus"/>
      <sheetName val="ROSTER"/>
      <sheetName val="NOT ON ROSTER"/>
      <sheetName val="New Binders Pressman"/>
      <sheetName val="APPRENTICE  (WAGES)"/>
      <sheetName val="APPRENTICE  SUMMARY WAGES"/>
      <sheetName val="APPRENTICE ALLOW JULY-DEC00"/>
      <sheetName val="S. BOCUS"/>
      <sheetName val="OFFICERS RETIRED FROM NOV 1996"/>
      <sheetName val="RECONCILIATION TRANSFERRED"/>
      <sheetName val="chulan &amp; ors"/>
      <sheetName val="abs csat"/>
      <sheetName val="abs-arr csat drawn"/>
      <sheetName val="final cal. for abs.-50%csat"/>
      <sheetName val="BINDERS TRANSFERRED"/>
      <sheetName val="loulou"/>
      <sheetName val="Absences for new binders"/>
      <sheetName val="Comp. of salary for NEW BINDERS"/>
      <sheetName val="Comp. of allowance to apprentic"/>
      <sheetName val="LAST PAY decmar 0001"/>
      <sheetName val="Claim trav"/>
      <sheetName val="Claim trav OFFICE"/>
      <sheetName val="VISANJOUX"/>
      <sheetName val="LAST_PAY_"/>
      <sheetName val="OT_SHEET"/>
      <sheetName val="MONEY_IN_TRANSIT"/>
      <sheetName val="LAST_PAY_dec_2000"/>
      <sheetName val="TAX__CALCULATION"/>
      <sheetName val="LAST_PAY_mar_0001"/>
      <sheetName val="LIST_OF_NO_INCREMENT"/>
      <sheetName val="Meal_sheet"/>
      <sheetName val="Total_Overpayment"/>
      <sheetName val="No_increment_July_98"/>
      <sheetName val="LAST_PAY__caram-july00"/>
      <sheetName val="NOT_ON_ROSTER"/>
      <sheetName val="New_Binders_Pressman"/>
      <sheetName val="APPRENTICE__(WAGES)"/>
      <sheetName val="APPRENTICE__SUMMARY_WAGES"/>
      <sheetName val="APPRENTICE_ALLOW_JULY-DEC00"/>
      <sheetName val="S__BOCUS"/>
      <sheetName val="OFFICERS_RETIRED_FROM_NOV_1996"/>
      <sheetName val="RECONCILIATION_TRANSFERRED"/>
      <sheetName val="chulan_&amp;_ors"/>
      <sheetName val="abs_csat"/>
      <sheetName val="abs-arr_csat_drawn"/>
      <sheetName val="final_cal__for_abs_-50%csat"/>
      <sheetName val="BINDERS_TRANSFERRED"/>
      <sheetName val="Absences_for_new_binders"/>
      <sheetName val="Comp__of_salary_for_NEW_BINDERS"/>
      <sheetName val="Comp__of_allowance_to_apprentic"/>
      <sheetName val="LAST_PAY_decmar_0001"/>
      <sheetName val="Claim_trav"/>
      <sheetName val="Claim_trav_OFFICE"/>
      <sheetName val="LAST_PAY_1"/>
      <sheetName val="OT_SHEET1"/>
      <sheetName val="MONEY_IN_TRANSIT1"/>
      <sheetName val="LAST_PAY_dec_20001"/>
      <sheetName val="TAX__CALCULATION1"/>
      <sheetName val="LAST_PAY_mar_00011"/>
      <sheetName val="LIST_OF_NO_INCREMENT1"/>
      <sheetName val="Meal_sheet1"/>
      <sheetName val="Total_Overpayment1"/>
      <sheetName val="No_increment_July_981"/>
      <sheetName val="LAST_PAY__caram-july001"/>
      <sheetName val="NOT_ON_ROSTER1"/>
      <sheetName val="New_Binders_Pressman1"/>
      <sheetName val="APPRENTICE__(WAGES)1"/>
      <sheetName val="APPRENTICE__SUMMARY_WAGES1"/>
      <sheetName val="APPRENTICE_ALLOW_JULY-DEC001"/>
      <sheetName val="S__BOCUS1"/>
      <sheetName val="OFFICERS_RETIRED_FROM_NOV_19961"/>
      <sheetName val="RECONCILIATION_TRANSFERRED1"/>
      <sheetName val="chulan_&amp;_ors1"/>
      <sheetName val="abs_csat1"/>
      <sheetName val="abs-arr_csat_drawn1"/>
      <sheetName val="final_cal__for_abs_-50%csat1"/>
      <sheetName val="BINDERS_TRANSFERRED1"/>
      <sheetName val="Absences_for_new_binders1"/>
      <sheetName val="Comp__of_salary_for_NEW_BINDER1"/>
      <sheetName val="Comp__of_allowance_to_apprenti1"/>
      <sheetName val="LAST_PAY_decmar_00011"/>
      <sheetName val="Claim_trav1"/>
      <sheetName val="Claim_trav_OFFICE1"/>
      <sheetName val="LAST_PAY_2"/>
      <sheetName val="OT_SHEET2"/>
      <sheetName val="MONEY_IN_TRANSIT2"/>
      <sheetName val="LAST_PAY_dec_20002"/>
      <sheetName val="TAX__CALCULATION2"/>
      <sheetName val="LAST_PAY_mar_00012"/>
      <sheetName val="LIST_OF_NO_INCREMENT2"/>
      <sheetName val="Meal_sheet2"/>
      <sheetName val="Total_Overpayment2"/>
      <sheetName val="No_increment_July_982"/>
      <sheetName val="LAST_PAY__caram-july002"/>
      <sheetName val="NOT_ON_ROSTER2"/>
      <sheetName val="New_Binders_Pressman2"/>
      <sheetName val="APPRENTICE__(WAGES)2"/>
      <sheetName val="APPRENTICE__SUMMARY_WAGES2"/>
      <sheetName val="APPRENTICE_ALLOW_JULY-DEC002"/>
      <sheetName val="S__BOCUS2"/>
      <sheetName val="OFFICERS_RETIRED_FROM_NOV_19962"/>
      <sheetName val="RECONCILIATION_TRANSFERRED2"/>
      <sheetName val="chulan_&amp;_ors2"/>
      <sheetName val="abs_csat2"/>
      <sheetName val="abs-arr_csat_drawn2"/>
      <sheetName val="final_cal__for_abs_-50%csat2"/>
      <sheetName val="BINDERS_TRANSFERRED2"/>
      <sheetName val="Absences_for_new_binders2"/>
      <sheetName val="Comp__of_salary_for_NEW_BINDER2"/>
      <sheetName val="Comp__of_allowance_to_apprenti2"/>
      <sheetName val="LAST_PAY_decmar_00012"/>
      <sheetName val="Claim_trav2"/>
      <sheetName val="Claim_trav_OFFICE2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abSelected="1" workbookViewId="0">
      <selection activeCell="M12" sqref="M12"/>
    </sheetView>
  </sheetViews>
  <sheetFormatPr defaultColWidth="9.140625" defaultRowHeight="15" x14ac:dyDescent="0.25"/>
  <cols>
    <col min="1" max="1" width="9.140625" style="7"/>
    <col min="2" max="2" width="39.5703125" style="7" bestFit="1" customWidth="1"/>
    <col min="3" max="4" width="9.140625" style="7"/>
    <col min="5" max="5" width="9.5703125" style="7" bestFit="1" customWidth="1"/>
    <col min="6" max="6" width="11.28515625" style="7" bestFit="1" customWidth="1"/>
    <col min="7" max="8" width="9.5703125" style="7" bestFit="1" customWidth="1"/>
    <col min="9" max="16384" width="9.140625" style="7"/>
  </cols>
  <sheetData>
    <row r="1" spans="1:8" ht="15.75" x14ac:dyDescent="0.25">
      <c r="A1" s="8"/>
      <c r="B1" s="8"/>
      <c r="C1" s="8"/>
      <c r="D1" s="8"/>
      <c r="E1" s="8"/>
      <c r="F1" s="8"/>
      <c r="G1" s="8"/>
      <c r="H1" s="9" t="s">
        <v>0</v>
      </c>
    </row>
    <row r="2" spans="1:8" ht="25.5" x14ac:dyDescent="0.25">
      <c r="A2" s="210" t="s">
        <v>1</v>
      </c>
      <c r="B2" s="210"/>
      <c r="C2" s="210"/>
      <c r="D2" s="210"/>
      <c r="E2" s="10" t="s">
        <v>2</v>
      </c>
      <c r="F2" s="10" t="s">
        <v>3</v>
      </c>
      <c r="G2" s="10" t="s">
        <v>4</v>
      </c>
      <c r="H2" s="10" t="s">
        <v>5</v>
      </c>
    </row>
    <row r="3" spans="1:8" ht="15.75" x14ac:dyDescent="0.25">
      <c r="A3" s="11" t="s">
        <v>6</v>
      </c>
      <c r="B3" s="12"/>
      <c r="C3" s="12"/>
      <c r="D3" s="13"/>
      <c r="E3" s="14">
        <f>E5+E6</f>
        <v>848000000</v>
      </c>
      <c r="F3" s="15">
        <f>F5+F6</f>
        <v>1230000000</v>
      </c>
      <c r="G3" s="14">
        <f>G5+G6</f>
        <v>705000000</v>
      </c>
      <c r="H3" s="14">
        <f>H5+H6</f>
        <v>548000000</v>
      </c>
    </row>
    <row r="4" spans="1:8" ht="15.75" x14ac:dyDescent="0.25">
      <c r="A4" s="211" t="s">
        <v>7</v>
      </c>
      <c r="B4" s="212"/>
      <c r="C4" s="16"/>
      <c r="D4" s="17"/>
      <c r="E4" s="18"/>
      <c r="F4" s="18"/>
      <c r="G4" s="18"/>
      <c r="H4" s="18"/>
    </row>
    <row r="5" spans="1:8" ht="15.75" x14ac:dyDescent="0.25">
      <c r="A5" s="213" t="s">
        <v>8</v>
      </c>
      <c r="B5" s="213"/>
      <c r="C5" s="213"/>
      <c r="D5" s="213"/>
      <c r="E5" s="19">
        <f>E11</f>
        <v>547000000</v>
      </c>
      <c r="F5" s="19">
        <f>F11</f>
        <v>564000000</v>
      </c>
      <c r="G5" s="19">
        <f>G11</f>
        <v>548000000</v>
      </c>
      <c r="H5" s="19">
        <f>H11</f>
        <v>547000000</v>
      </c>
    </row>
    <row r="6" spans="1:8" ht="15.75" x14ac:dyDescent="0.25">
      <c r="A6" s="214" t="s">
        <v>9</v>
      </c>
      <c r="B6" s="214"/>
      <c r="C6" s="214"/>
      <c r="D6" s="214"/>
      <c r="E6" s="20">
        <f>E170</f>
        <v>301000000</v>
      </c>
      <c r="F6" s="21">
        <f>F170</f>
        <v>666000000</v>
      </c>
      <c r="G6" s="20">
        <f>G170</f>
        <v>157000000</v>
      </c>
      <c r="H6" s="20">
        <f>H170</f>
        <v>1000000</v>
      </c>
    </row>
    <row r="7" spans="1:8" ht="15.75" x14ac:dyDescent="0.25">
      <c r="A7" s="215"/>
      <c r="B7" s="215"/>
      <c r="C7" s="215"/>
      <c r="D7" s="215"/>
      <c r="E7" s="215"/>
      <c r="F7" s="215"/>
      <c r="G7" s="215"/>
      <c r="H7" s="215"/>
    </row>
    <row r="8" spans="1:8" ht="15.75" x14ac:dyDescent="0.25">
      <c r="A8" s="22" t="s">
        <v>10</v>
      </c>
      <c r="B8" s="23"/>
      <c r="C8" s="23"/>
      <c r="D8" s="24"/>
      <c r="E8" s="25"/>
      <c r="F8" s="25"/>
      <c r="G8" s="25"/>
      <c r="H8" s="25"/>
    </row>
    <row r="9" spans="1:8" ht="15.75" x14ac:dyDescent="0.25">
      <c r="A9" s="26"/>
      <c r="B9" s="27"/>
      <c r="C9" s="27"/>
      <c r="D9" s="28"/>
      <c r="E9" s="29"/>
      <c r="F9" s="29"/>
      <c r="G9" s="29"/>
      <c r="H9" s="30" t="s">
        <v>0</v>
      </c>
    </row>
    <row r="10" spans="1:8" ht="25.5" x14ac:dyDescent="0.25">
      <c r="A10" s="31" t="s">
        <v>11</v>
      </c>
      <c r="B10" s="209" t="s">
        <v>1</v>
      </c>
      <c r="C10" s="209"/>
      <c r="D10" s="209"/>
      <c r="E10" s="10" t="s">
        <v>2</v>
      </c>
      <c r="F10" s="10" t="s">
        <v>3</v>
      </c>
      <c r="G10" s="10" t="s">
        <v>4</v>
      </c>
      <c r="H10" s="10" t="s">
        <v>5</v>
      </c>
    </row>
    <row r="11" spans="1:8" x14ac:dyDescent="0.25">
      <c r="A11" s="201" t="s">
        <v>12</v>
      </c>
      <c r="B11" s="201"/>
      <c r="C11" s="201"/>
      <c r="D11" s="201"/>
      <c r="E11" s="32">
        <f>E12+E99+E154+E164+E167</f>
        <v>547000000</v>
      </c>
      <c r="F11" s="32">
        <f>F12+F99+F154+F164+F167</f>
        <v>564000000</v>
      </c>
      <c r="G11" s="32">
        <f>G12+G99+G154+G164+G167</f>
        <v>548000000</v>
      </c>
      <c r="H11" s="32">
        <f>H12+H99+H154+H164+H167</f>
        <v>547000000</v>
      </c>
    </row>
    <row r="12" spans="1:8" x14ac:dyDescent="0.25">
      <c r="A12" s="33">
        <v>21</v>
      </c>
      <c r="B12" s="34" t="s">
        <v>13</v>
      </c>
      <c r="C12" s="35"/>
      <c r="D12" s="36"/>
      <c r="E12" s="37">
        <f>E13+E92+E97</f>
        <v>409573000</v>
      </c>
      <c r="F12" s="37">
        <f>F13+F92+F97</f>
        <v>433175000</v>
      </c>
      <c r="G12" s="37">
        <f>G13+G92+G97</f>
        <v>441300000</v>
      </c>
      <c r="H12" s="37">
        <f>H13+H92+H97</f>
        <v>445199999</v>
      </c>
    </row>
    <row r="13" spans="1:8" ht="15" customHeight="1" x14ac:dyDescent="0.25">
      <c r="A13" s="38">
        <v>21110</v>
      </c>
      <c r="B13" s="39" t="s">
        <v>14</v>
      </c>
      <c r="C13" s="202" t="s">
        <v>15</v>
      </c>
      <c r="D13" s="203" t="s">
        <v>16</v>
      </c>
      <c r="E13" s="40">
        <f>E14+E87+E88+E89+E90+E91+E86</f>
        <v>355519000</v>
      </c>
      <c r="F13" s="40">
        <f>F14+F87+F88+F89+F90+F91+F86</f>
        <v>378420000</v>
      </c>
      <c r="G13" s="40">
        <f>G14+G87+G88+G89+G90+G91+G86</f>
        <v>386544999</v>
      </c>
      <c r="H13" s="40">
        <f>H14+H87+H88+H89+H90+H91+H86</f>
        <v>390444997</v>
      </c>
    </row>
    <row r="14" spans="1:8" x14ac:dyDescent="0.25">
      <c r="A14" s="41" t="s">
        <v>17</v>
      </c>
      <c r="B14" s="42" t="s">
        <v>18</v>
      </c>
      <c r="C14" s="202"/>
      <c r="D14" s="203"/>
      <c r="E14" s="43">
        <f>SUM(E15:E84)</f>
        <v>281076000</v>
      </c>
      <c r="F14" s="43">
        <f>SUM(F15:F84)</f>
        <v>298745000</v>
      </c>
      <c r="G14" s="43">
        <f>SUM(G15:G84)</f>
        <v>306769999</v>
      </c>
      <c r="H14" s="43">
        <f>SUM(H15:H84)</f>
        <v>310669997</v>
      </c>
    </row>
    <row r="15" spans="1:8" x14ac:dyDescent="0.25">
      <c r="A15" s="41" t="s">
        <v>19</v>
      </c>
      <c r="B15" s="44" t="s">
        <v>20</v>
      </c>
      <c r="C15" s="45">
        <v>1</v>
      </c>
      <c r="D15" s="46">
        <v>1</v>
      </c>
      <c r="E15" s="1">
        <v>2472000</v>
      </c>
      <c r="F15" s="1">
        <v>2472000</v>
      </c>
      <c r="G15" s="1">
        <v>2472000</v>
      </c>
      <c r="H15" s="1">
        <v>2472000</v>
      </c>
    </row>
    <row r="16" spans="1:8" x14ac:dyDescent="0.25">
      <c r="A16" s="41" t="s">
        <v>21</v>
      </c>
      <c r="B16" s="44" t="s">
        <v>22</v>
      </c>
      <c r="C16" s="45">
        <v>1</v>
      </c>
      <c r="D16" s="47">
        <v>1</v>
      </c>
      <c r="E16" s="1">
        <v>2112000</v>
      </c>
      <c r="F16" s="1">
        <v>2112000</v>
      </c>
      <c r="G16" s="1">
        <v>2112000</v>
      </c>
      <c r="H16" s="1">
        <v>2112000</v>
      </c>
    </row>
    <row r="17" spans="1:8" x14ac:dyDescent="0.25">
      <c r="A17" s="41" t="s">
        <v>23</v>
      </c>
      <c r="B17" s="44" t="s">
        <v>285</v>
      </c>
      <c r="C17" s="45">
        <v>5</v>
      </c>
      <c r="D17" s="48">
        <v>0</v>
      </c>
      <c r="E17" s="49">
        <v>0</v>
      </c>
      <c r="F17" s="49">
        <v>0</v>
      </c>
      <c r="G17" s="49">
        <v>0</v>
      </c>
      <c r="H17" s="49">
        <v>0</v>
      </c>
    </row>
    <row r="18" spans="1:8" x14ac:dyDescent="0.25">
      <c r="A18" s="41" t="s">
        <v>24</v>
      </c>
      <c r="B18" s="44" t="s">
        <v>286</v>
      </c>
      <c r="C18" s="45">
        <v>1</v>
      </c>
      <c r="D18" s="48">
        <v>0</v>
      </c>
      <c r="E18" s="49">
        <v>0</v>
      </c>
      <c r="F18" s="49">
        <v>0</v>
      </c>
      <c r="G18" s="49">
        <v>0</v>
      </c>
      <c r="H18" s="49">
        <v>0</v>
      </c>
    </row>
    <row r="19" spans="1:8" x14ac:dyDescent="0.25">
      <c r="A19" s="41" t="s">
        <v>25</v>
      </c>
      <c r="B19" s="44" t="s">
        <v>26</v>
      </c>
      <c r="C19" s="45">
        <v>19</v>
      </c>
      <c r="D19" s="47">
        <v>19</v>
      </c>
      <c r="E19" s="1">
        <v>36742000</v>
      </c>
      <c r="F19" s="1">
        <v>37392000</v>
      </c>
      <c r="G19" s="1">
        <v>37392000</v>
      </c>
      <c r="H19" s="1">
        <v>37392000</v>
      </c>
    </row>
    <row r="20" spans="1:8" ht="25.5" x14ac:dyDescent="0.25">
      <c r="A20" s="41" t="s">
        <v>27</v>
      </c>
      <c r="B20" s="44" t="s">
        <v>28</v>
      </c>
      <c r="C20" s="50">
        <v>1</v>
      </c>
      <c r="D20" s="51">
        <v>1</v>
      </c>
      <c r="E20" s="1">
        <v>1680000</v>
      </c>
      <c r="F20" s="1">
        <v>1680000</v>
      </c>
      <c r="G20" s="1">
        <v>1680000</v>
      </c>
      <c r="H20" s="1">
        <v>1680000</v>
      </c>
    </row>
    <row r="21" spans="1:8" ht="25.5" x14ac:dyDescent="0.25">
      <c r="A21" s="41" t="s">
        <v>29</v>
      </c>
      <c r="B21" s="44" t="s">
        <v>30</v>
      </c>
      <c r="C21" s="50">
        <v>2</v>
      </c>
      <c r="D21" s="51">
        <v>2</v>
      </c>
      <c r="E21" s="1">
        <v>1464000</v>
      </c>
      <c r="F21" s="52">
        <v>2928000</v>
      </c>
      <c r="G21" s="53">
        <v>2928000</v>
      </c>
      <c r="H21" s="53">
        <v>2928000</v>
      </c>
    </row>
    <row r="22" spans="1:8" x14ac:dyDescent="0.25">
      <c r="A22" s="41" t="s">
        <v>31</v>
      </c>
      <c r="B22" s="44" t="s">
        <v>32</v>
      </c>
      <c r="C22" s="50">
        <v>1</v>
      </c>
      <c r="D22" s="51">
        <v>1</v>
      </c>
      <c r="E22" s="1">
        <v>1428000</v>
      </c>
      <c r="F22" s="1">
        <v>1428000</v>
      </c>
      <c r="G22" s="1">
        <v>1428000</v>
      </c>
      <c r="H22" s="1">
        <v>1428000</v>
      </c>
    </row>
    <row r="23" spans="1:8" ht="25.5" x14ac:dyDescent="0.25">
      <c r="A23" s="41" t="s">
        <v>33</v>
      </c>
      <c r="B23" s="44" t="s">
        <v>34</v>
      </c>
      <c r="C23" s="50">
        <v>1</v>
      </c>
      <c r="D23" s="51">
        <v>1</v>
      </c>
      <c r="E23" s="1">
        <v>1428000</v>
      </c>
      <c r="F23" s="1">
        <v>1428000</v>
      </c>
      <c r="G23" s="1">
        <v>1428000</v>
      </c>
      <c r="H23" s="1">
        <v>1428000</v>
      </c>
    </row>
    <row r="24" spans="1:8" x14ac:dyDescent="0.25">
      <c r="A24" s="41" t="s">
        <v>35</v>
      </c>
      <c r="B24" s="44" t="s">
        <v>36</v>
      </c>
      <c r="C24" s="50">
        <v>2</v>
      </c>
      <c r="D24" s="51">
        <v>2</v>
      </c>
      <c r="E24" s="1">
        <v>2640000</v>
      </c>
      <c r="F24" s="1">
        <v>2640000</v>
      </c>
      <c r="G24" s="1">
        <v>2640000</v>
      </c>
      <c r="H24" s="1">
        <v>2640000</v>
      </c>
    </row>
    <row r="25" spans="1:8" x14ac:dyDescent="0.25">
      <c r="A25" s="41" t="s">
        <v>37</v>
      </c>
      <c r="B25" s="44" t="s">
        <v>38</v>
      </c>
      <c r="C25" s="45">
        <v>1</v>
      </c>
      <c r="D25" s="47">
        <v>1</v>
      </c>
      <c r="E25" s="1">
        <v>1428000</v>
      </c>
      <c r="F25" s="1">
        <v>1428000</v>
      </c>
      <c r="G25" s="1">
        <v>1428000</v>
      </c>
      <c r="H25" s="1">
        <v>1428000</v>
      </c>
    </row>
    <row r="26" spans="1:8" x14ac:dyDescent="0.25">
      <c r="A26" s="41" t="s">
        <v>39</v>
      </c>
      <c r="B26" s="44" t="s">
        <v>40</v>
      </c>
      <c r="C26" s="50">
        <v>1</v>
      </c>
      <c r="D26" s="51">
        <v>1</v>
      </c>
      <c r="E26" s="1">
        <v>1320000</v>
      </c>
      <c r="F26" s="1">
        <v>1320000</v>
      </c>
      <c r="G26" s="1">
        <v>1320000</v>
      </c>
      <c r="H26" s="1">
        <v>1320000</v>
      </c>
    </row>
    <row r="27" spans="1:8" ht="25.5" x14ac:dyDescent="0.25">
      <c r="A27" s="41" t="s">
        <v>41</v>
      </c>
      <c r="B27" s="44" t="s">
        <v>287</v>
      </c>
      <c r="C27" s="54">
        <v>0</v>
      </c>
      <c r="D27" s="55">
        <v>0</v>
      </c>
      <c r="E27" s="1">
        <v>0</v>
      </c>
      <c r="F27" s="1">
        <v>0</v>
      </c>
      <c r="G27" s="1">
        <v>0</v>
      </c>
      <c r="H27" s="1">
        <v>0</v>
      </c>
    </row>
    <row r="28" spans="1:8" x14ac:dyDescent="0.25">
      <c r="A28" s="41" t="s">
        <v>42</v>
      </c>
      <c r="B28" s="44" t="s">
        <v>43</v>
      </c>
      <c r="C28" s="45">
        <v>14</v>
      </c>
      <c r="D28" s="47">
        <v>14</v>
      </c>
      <c r="E28" s="1">
        <v>11491000</v>
      </c>
      <c r="F28" s="56">
        <v>13500000</v>
      </c>
      <c r="G28" s="56">
        <v>13635000</v>
      </c>
      <c r="H28" s="56">
        <v>13770000</v>
      </c>
    </row>
    <row r="29" spans="1:8" x14ac:dyDescent="0.25">
      <c r="A29" s="41" t="s">
        <v>44</v>
      </c>
      <c r="B29" s="44" t="s">
        <v>45</v>
      </c>
      <c r="C29" s="45">
        <v>16</v>
      </c>
      <c r="D29" s="47">
        <v>16</v>
      </c>
      <c r="E29" s="1">
        <v>9345000</v>
      </c>
      <c r="F29" s="1">
        <v>11175000</v>
      </c>
      <c r="G29" s="1">
        <v>12979000</v>
      </c>
      <c r="H29" s="1">
        <v>13110000</v>
      </c>
    </row>
    <row r="30" spans="1:8" x14ac:dyDescent="0.25">
      <c r="A30" s="41" t="s">
        <v>46</v>
      </c>
      <c r="B30" s="44" t="s">
        <v>47</v>
      </c>
      <c r="C30" s="45">
        <v>25</v>
      </c>
      <c r="D30" s="47">
        <v>25</v>
      </c>
      <c r="E30" s="1">
        <v>9234000</v>
      </c>
      <c r="F30" s="1">
        <f>11500000-1600000</f>
        <v>9900000</v>
      </c>
      <c r="G30" s="1">
        <f>13837000-339000</f>
        <v>13498000</v>
      </c>
      <c r="H30" s="1">
        <f>14200000-249000</f>
        <v>13951000</v>
      </c>
    </row>
    <row r="31" spans="1:8" x14ac:dyDescent="0.25">
      <c r="A31" s="41" t="s">
        <v>48</v>
      </c>
      <c r="B31" s="44" t="s">
        <v>49</v>
      </c>
      <c r="C31" s="45">
        <v>1</v>
      </c>
      <c r="D31" s="47">
        <v>1</v>
      </c>
      <c r="E31" s="1">
        <v>1032000</v>
      </c>
      <c r="F31" s="1">
        <v>1032000</v>
      </c>
      <c r="G31" s="1">
        <v>1032000</v>
      </c>
      <c r="H31" s="1">
        <v>1032000</v>
      </c>
    </row>
    <row r="32" spans="1:8" x14ac:dyDescent="0.25">
      <c r="A32" s="41" t="s">
        <v>50</v>
      </c>
      <c r="B32" s="44" t="s">
        <v>51</v>
      </c>
      <c r="C32" s="45">
        <v>1</v>
      </c>
      <c r="D32" s="47">
        <v>1</v>
      </c>
      <c r="E32" s="1">
        <v>834000</v>
      </c>
      <c r="F32" s="1">
        <v>846000</v>
      </c>
      <c r="G32" s="1">
        <v>846000</v>
      </c>
      <c r="H32" s="1">
        <v>846000</v>
      </c>
    </row>
    <row r="33" spans="1:8" x14ac:dyDescent="0.25">
      <c r="A33" s="41" t="s">
        <v>52</v>
      </c>
      <c r="B33" s="44" t="s">
        <v>53</v>
      </c>
      <c r="C33" s="45">
        <v>1</v>
      </c>
      <c r="D33" s="47">
        <v>1</v>
      </c>
      <c r="E33" s="57">
        <v>800000</v>
      </c>
      <c r="F33" s="57">
        <v>799800</v>
      </c>
      <c r="G33" s="57">
        <v>800000</v>
      </c>
      <c r="H33" s="57">
        <v>800000</v>
      </c>
    </row>
    <row r="34" spans="1:8" x14ac:dyDescent="0.25">
      <c r="A34" s="41" t="s">
        <v>54</v>
      </c>
      <c r="B34" s="44" t="s">
        <v>55</v>
      </c>
      <c r="C34" s="50">
        <v>6</v>
      </c>
      <c r="D34" s="51">
        <v>6</v>
      </c>
      <c r="E34" s="1">
        <v>4000000</v>
      </c>
      <c r="F34" s="1">
        <v>4420000</v>
      </c>
      <c r="G34" s="1">
        <v>4510000</v>
      </c>
      <c r="H34" s="1">
        <v>4540000</v>
      </c>
    </row>
    <row r="35" spans="1:8" x14ac:dyDescent="0.25">
      <c r="A35" s="41" t="s">
        <v>56</v>
      </c>
      <c r="B35" s="44" t="s">
        <v>57</v>
      </c>
      <c r="C35" s="50">
        <v>23</v>
      </c>
      <c r="D35" s="51">
        <v>23</v>
      </c>
      <c r="E35" s="1">
        <v>14414000</v>
      </c>
      <c r="F35" s="1">
        <v>14683000</v>
      </c>
      <c r="G35" s="1">
        <v>14938500</v>
      </c>
      <c r="H35" s="1">
        <v>15088000</v>
      </c>
    </row>
    <row r="36" spans="1:8" x14ac:dyDescent="0.25">
      <c r="A36" s="41" t="s">
        <v>58</v>
      </c>
      <c r="B36" s="44" t="s">
        <v>59</v>
      </c>
      <c r="C36" s="45">
        <v>36</v>
      </c>
      <c r="D36" s="47">
        <v>36</v>
      </c>
      <c r="E36" s="1">
        <v>17000000</v>
      </c>
      <c r="F36" s="1">
        <v>19602000</v>
      </c>
      <c r="G36" s="1">
        <v>19602000</v>
      </c>
      <c r="H36" s="1">
        <v>19602000</v>
      </c>
    </row>
    <row r="37" spans="1:8" x14ac:dyDescent="0.25">
      <c r="A37" s="41" t="s">
        <v>60</v>
      </c>
      <c r="B37" s="44" t="s">
        <v>61</v>
      </c>
      <c r="C37" s="45">
        <v>78</v>
      </c>
      <c r="D37" s="47">
        <v>78</v>
      </c>
      <c r="E37" s="1">
        <v>29714000</v>
      </c>
      <c r="F37" s="1">
        <f>29714000+7000-6000</f>
        <v>29715000</v>
      </c>
      <c r="G37" s="1">
        <v>29800000</v>
      </c>
      <c r="H37" s="1">
        <v>31500000</v>
      </c>
    </row>
    <row r="38" spans="1:8" x14ac:dyDescent="0.25">
      <c r="A38" s="58" t="s">
        <v>62</v>
      </c>
      <c r="B38" s="59" t="s">
        <v>63</v>
      </c>
      <c r="C38" s="60">
        <v>80</v>
      </c>
      <c r="D38" s="61">
        <v>97</v>
      </c>
      <c r="E38" s="62">
        <v>18894000</v>
      </c>
      <c r="F38" s="62">
        <v>19600000</v>
      </c>
      <c r="G38" s="62">
        <f>19796000-7000</f>
        <v>19789000</v>
      </c>
      <c r="H38" s="62">
        <f>19796000+1000</f>
        <v>19797000</v>
      </c>
    </row>
    <row r="39" spans="1:8" x14ac:dyDescent="0.25">
      <c r="A39" s="41"/>
      <c r="B39" s="44"/>
      <c r="C39" s="204" t="s">
        <v>15</v>
      </c>
      <c r="D39" s="205" t="s">
        <v>16</v>
      </c>
      <c r="E39" s="1"/>
      <c r="F39" s="1"/>
      <c r="G39" s="1"/>
      <c r="H39" s="1"/>
    </row>
    <row r="40" spans="1:8" x14ac:dyDescent="0.25">
      <c r="A40" s="41"/>
      <c r="B40" s="44"/>
      <c r="C40" s="202"/>
      <c r="D40" s="203"/>
      <c r="E40" s="1"/>
      <c r="F40" s="1"/>
      <c r="G40" s="1"/>
      <c r="H40" s="1"/>
    </row>
    <row r="41" spans="1:8" x14ac:dyDescent="0.25">
      <c r="A41" s="41" t="s">
        <v>64</v>
      </c>
      <c r="B41" s="63" t="s">
        <v>65</v>
      </c>
      <c r="C41" s="45">
        <v>27</v>
      </c>
      <c r="D41" s="47">
        <v>10</v>
      </c>
      <c r="E41" s="64">
        <f>4644000-128000-545000</f>
        <v>3971000</v>
      </c>
      <c r="F41" s="56">
        <v>1289300</v>
      </c>
      <c r="G41" s="56">
        <v>1650000</v>
      </c>
      <c r="H41" s="56">
        <v>1666500</v>
      </c>
    </row>
    <row r="42" spans="1:8" x14ac:dyDescent="0.25">
      <c r="A42" s="41" t="s">
        <v>66</v>
      </c>
      <c r="B42" s="44" t="s">
        <v>67</v>
      </c>
      <c r="C42" s="45">
        <v>6</v>
      </c>
      <c r="D42" s="47">
        <v>6</v>
      </c>
      <c r="E42" s="1">
        <v>2820000</v>
      </c>
      <c r="F42" s="1">
        <v>2937600</v>
      </c>
      <c r="G42" s="1">
        <v>2967000</v>
      </c>
      <c r="H42" s="1">
        <v>2997000</v>
      </c>
    </row>
    <row r="43" spans="1:8" x14ac:dyDescent="0.25">
      <c r="A43" s="41" t="s">
        <v>68</v>
      </c>
      <c r="B43" s="44" t="s">
        <v>69</v>
      </c>
      <c r="C43" s="45">
        <v>18</v>
      </c>
      <c r="D43" s="47">
        <v>18</v>
      </c>
      <c r="E43" s="1">
        <v>2750000</v>
      </c>
      <c r="F43" s="1">
        <v>5500000</v>
      </c>
      <c r="G43" s="1">
        <v>5600000</v>
      </c>
      <c r="H43" s="1">
        <v>5650000</v>
      </c>
    </row>
    <row r="44" spans="1:8" x14ac:dyDescent="0.25">
      <c r="A44" s="41" t="s">
        <v>70</v>
      </c>
      <c r="B44" s="44" t="s">
        <v>71</v>
      </c>
      <c r="C44" s="45">
        <v>1</v>
      </c>
      <c r="D44" s="47">
        <v>1</v>
      </c>
      <c r="E44" s="1">
        <v>746000</v>
      </c>
      <c r="F44" s="65">
        <v>756000</v>
      </c>
      <c r="G44" s="65">
        <v>756000</v>
      </c>
      <c r="H44" s="65">
        <v>756000</v>
      </c>
    </row>
    <row r="45" spans="1:8" x14ac:dyDescent="0.25">
      <c r="A45" s="41" t="s">
        <v>72</v>
      </c>
      <c r="B45" s="44" t="s">
        <v>73</v>
      </c>
      <c r="C45" s="50">
        <v>2</v>
      </c>
      <c r="D45" s="51">
        <v>2</v>
      </c>
      <c r="E45" s="1">
        <v>1277000</v>
      </c>
      <c r="F45" s="1">
        <v>1277000</v>
      </c>
      <c r="G45" s="1">
        <v>1300000</v>
      </c>
      <c r="H45" s="1">
        <v>1350000</v>
      </c>
    </row>
    <row r="46" spans="1:8" x14ac:dyDescent="0.25">
      <c r="A46" s="41" t="s">
        <v>74</v>
      </c>
      <c r="B46" s="63" t="s">
        <v>75</v>
      </c>
      <c r="C46" s="50">
        <v>2</v>
      </c>
      <c r="D46" s="66">
        <v>3</v>
      </c>
      <c r="E46" s="1">
        <v>1090000</v>
      </c>
      <c r="F46" s="1">
        <v>1634500</v>
      </c>
      <c r="G46" s="1">
        <v>1650845</v>
      </c>
      <c r="H46" s="1">
        <v>1667353</v>
      </c>
    </row>
    <row r="47" spans="1:8" x14ac:dyDescent="0.25">
      <c r="A47" s="41" t="s">
        <v>76</v>
      </c>
      <c r="B47" s="44" t="s">
        <v>77</v>
      </c>
      <c r="C47" s="50">
        <v>14</v>
      </c>
      <c r="D47" s="51">
        <v>12</v>
      </c>
      <c r="E47" s="1">
        <v>5826000</v>
      </c>
      <c r="F47" s="1">
        <v>5213000</v>
      </c>
      <c r="G47" s="1">
        <v>5265000</v>
      </c>
      <c r="H47" s="1">
        <v>5318000</v>
      </c>
    </row>
    <row r="48" spans="1:8" x14ac:dyDescent="0.25">
      <c r="A48" s="41" t="s">
        <v>78</v>
      </c>
      <c r="B48" s="44" t="s">
        <v>79</v>
      </c>
      <c r="C48" s="45">
        <v>19</v>
      </c>
      <c r="D48" s="67">
        <v>19</v>
      </c>
      <c r="E48" s="57">
        <v>4651000</v>
      </c>
      <c r="F48" s="1">
        <v>4651000</v>
      </c>
      <c r="G48" s="1">
        <v>4698000</v>
      </c>
      <c r="H48" s="1">
        <v>4745000</v>
      </c>
    </row>
    <row r="49" spans="1:8" x14ac:dyDescent="0.25">
      <c r="A49" s="41" t="s">
        <v>80</v>
      </c>
      <c r="B49" s="44" t="s">
        <v>81</v>
      </c>
      <c r="C49" s="54">
        <v>0</v>
      </c>
      <c r="D49" s="50">
        <v>1</v>
      </c>
      <c r="E49" s="49">
        <v>0</v>
      </c>
      <c r="F49" s="68">
        <v>736000</v>
      </c>
      <c r="G49" s="68">
        <v>756000</v>
      </c>
      <c r="H49" s="68">
        <v>756000</v>
      </c>
    </row>
    <row r="50" spans="1:8" x14ac:dyDescent="0.25">
      <c r="A50" s="41" t="s">
        <v>82</v>
      </c>
      <c r="B50" s="44" t="s">
        <v>83</v>
      </c>
      <c r="C50" s="50">
        <v>1</v>
      </c>
      <c r="D50" s="50">
        <v>1</v>
      </c>
      <c r="E50" s="1">
        <v>687000</v>
      </c>
      <c r="F50" s="1">
        <v>677400</v>
      </c>
      <c r="G50" s="1">
        <v>677400</v>
      </c>
      <c r="H50" s="1">
        <v>677400</v>
      </c>
    </row>
    <row r="51" spans="1:8" ht="25.5" x14ac:dyDescent="0.25">
      <c r="A51" s="41" t="s">
        <v>84</v>
      </c>
      <c r="B51" s="44" t="s">
        <v>288</v>
      </c>
      <c r="C51" s="50">
        <v>2</v>
      </c>
      <c r="D51" s="66">
        <v>2</v>
      </c>
      <c r="E51" s="1">
        <v>684000</v>
      </c>
      <c r="F51" s="1">
        <v>824400</v>
      </c>
      <c r="G51" s="1">
        <v>833000</v>
      </c>
      <c r="H51" s="1">
        <v>841000</v>
      </c>
    </row>
    <row r="52" spans="1:8" x14ac:dyDescent="0.25">
      <c r="A52" s="69" t="s">
        <v>85</v>
      </c>
      <c r="B52" s="63" t="s">
        <v>86</v>
      </c>
      <c r="C52" s="50">
        <v>1</v>
      </c>
      <c r="D52" s="50">
        <v>1</v>
      </c>
      <c r="E52" s="57">
        <v>104000</v>
      </c>
      <c r="F52" s="1">
        <v>280000</v>
      </c>
      <c r="G52" s="1">
        <v>290000</v>
      </c>
      <c r="H52" s="1">
        <v>300000</v>
      </c>
    </row>
    <row r="53" spans="1:8" x14ac:dyDescent="0.25">
      <c r="A53" s="41" t="s">
        <v>87</v>
      </c>
      <c r="B53" s="44" t="s">
        <v>88</v>
      </c>
      <c r="C53" s="50">
        <v>1</v>
      </c>
      <c r="D53" s="51">
        <v>1</v>
      </c>
      <c r="E53" s="1">
        <v>545000</v>
      </c>
      <c r="F53" s="1">
        <v>545000</v>
      </c>
      <c r="G53" s="1">
        <v>545000</v>
      </c>
      <c r="H53" s="1">
        <v>545000</v>
      </c>
    </row>
    <row r="54" spans="1:8" ht="25.5" x14ac:dyDescent="0.25">
      <c r="A54" s="41" t="s">
        <v>89</v>
      </c>
      <c r="B54" s="44" t="s">
        <v>289</v>
      </c>
      <c r="C54" s="50">
        <v>2</v>
      </c>
      <c r="D54" s="51">
        <v>2</v>
      </c>
      <c r="E54" s="57">
        <v>535000</v>
      </c>
      <c r="F54" s="1">
        <v>575000</v>
      </c>
      <c r="G54" s="1">
        <v>590000</v>
      </c>
      <c r="H54" s="1">
        <v>600000</v>
      </c>
    </row>
    <row r="55" spans="1:8" x14ac:dyDescent="0.25">
      <c r="A55" s="41" t="s">
        <v>90</v>
      </c>
      <c r="B55" s="44" t="s">
        <v>91</v>
      </c>
      <c r="C55" s="45">
        <v>3</v>
      </c>
      <c r="D55" s="47">
        <v>4</v>
      </c>
      <c r="E55" s="1">
        <v>1661000</v>
      </c>
      <c r="F55" s="70">
        <v>2270000</v>
      </c>
      <c r="G55" s="70">
        <v>2293000</v>
      </c>
      <c r="H55" s="70">
        <v>2316000</v>
      </c>
    </row>
    <row r="56" spans="1:8" x14ac:dyDescent="0.25">
      <c r="A56" s="41" t="s">
        <v>92</v>
      </c>
      <c r="B56" s="44" t="s">
        <v>290</v>
      </c>
      <c r="C56" s="45">
        <v>5</v>
      </c>
      <c r="D56" s="47">
        <v>5</v>
      </c>
      <c r="E56" s="1">
        <v>1592000</v>
      </c>
      <c r="F56" s="56">
        <v>1625000</v>
      </c>
      <c r="G56" s="56">
        <v>1641000</v>
      </c>
      <c r="H56" s="56">
        <v>1657000</v>
      </c>
    </row>
    <row r="57" spans="1:8" x14ac:dyDescent="0.25">
      <c r="A57" s="41" t="s">
        <v>93</v>
      </c>
      <c r="B57" s="44" t="s">
        <v>291</v>
      </c>
      <c r="C57" s="50">
        <v>1</v>
      </c>
      <c r="D57" s="51">
        <v>1</v>
      </c>
      <c r="E57" s="57">
        <v>460000</v>
      </c>
      <c r="F57" s="57">
        <v>460000</v>
      </c>
      <c r="G57" s="57">
        <v>460000</v>
      </c>
      <c r="H57" s="57">
        <v>460000</v>
      </c>
    </row>
    <row r="58" spans="1:8" x14ac:dyDescent="0.25">
      <c r="A58" s="71" t="s">
        <v>94</v>
      </c>
      <c r="B58" s="72" t="s">
        <v>95</v>
      </c>
      <c r="C58" s="67">
        <v>17</v>
      </c>
      <c r="D58" s="73">
        <v>17</v>
      </c>
      <c r="E58" s="56">
        <v>4595000</v>
      </c>
      <c r="F58" s="56">
        <v>5290000</v>
      </c>
      <c r="G58" s="56">
        <v>5325000</v>
      </c>
      <c r="H58" s="56">
        <v>5350000</v>
      </c>
    </row>
    <row r="59" spans="1:8" x14ac:dyDescent="0.25">
      <c r="A59" s="41" t="s">
        <v>96</v>
      </c>
      <c r="B59" s="44" t="s">
        <v>97</v>
      </c>
      <c r="C59" s="45">
        <v>31</v>
      </c>
      <c r="D59" s="47">
        <v>31</v>
      </c>
      <c r="E59" s="1">
        <v>12329000</v>
      </c>
      <c r="F59" s="1">
        <v>13100000</v>
      </c>
      <c r="G59" s="1">
        <v>13230000</v>
      </c>
      <c r="H59" s="1">
        <v>13362000</v>
      </c>
    </row>
    <row r="60" spans="1:8" x14ac:dyDescent="0.25">
      <c r="A60" s="41" t="s">
        <v>98</v>
      </c>
      <c r="B60" s="44" t="s">
        <v>99</v>
      </c>
      <c r="C60" s="45">
        <v>22</v>
      </c>
      <c r="D60" s="47">
        <v>22</v>
      </c>
      <c r="E60" s="1">
        <v>5441000</v>
      </c>
      <c r="F60" s="1">
        <v>5441000</v>
      </c>
      <c r="G60" s="1">
        <v>5495000</v>
      </c>
      <c r="H60" s="1">
        <v>5550000</v>
      </c>
    </row>
    <row r="61" spans="1:8" x14ac:dyDescent="0.25">
      <c r="A61" s="41" t="s">
        <v>100</v>
      </c>
      <c r="B61" s="44" t="s">
        <v>101</v>
      </c>
      <c r="C61" s="45">
        <v>1</v>
      </c>
      <c r="D61" s="47">
        <v>1</v>
      </c>
      <c r="E61" s="1">
        <v>545000</v>
      </c>
      <c r="F61" s="1">
        <v>545000</v>
      </c>
      <c r="G61" s="1">
        <v>545000</v>
      </c>
      <c r="H61" s="1">
        <v>545000</v>
      </c>
    </row>
    <row r="62" spans="1:8" x14ac:dyDescent="0.25">
      <c r="A62" s="41" t="s">
        <v>102</v>
      </c>
      <c r="B62" s="44" t="s">
        <v>103</v>
      </c>
      <c r="C62" s="45">
        <v>17</v>
      </c>
      <c r="D62" s="47">
        <v>17</v>
      </c>
      <c r="E62" s="1">
        <v>5034000</v>
      </c>
      <c r="F62" s="1">
        <v>6100000</v>
      </c>
      <c r="G62" s="1">
        <v>6245000</v>
      </c>
      <c r="H62" s="1">
        <v>6330000</v>
      </c>
    </row>
    <row r="63" spans="1:8" x14ac:dyDescent="0.25">
      <c r="A63" s="41" t="s">
        <v>104</v>
      </c>
      <c r="B63" s="44" t="s">
        <v>105</v>
      </c>
      <c r="C63" s="74">
        <v>1</v>
      </c>
      <c r="D63" s="51">
        <v>1</v>
      </c>
      <c r="E63" s="53">
        <v>319000</v>
      </c>
      <c r="F63" s="1">
        <v>477000</v>
      </c>
      <c r="G63" s="1">
        <v>482000</v>
      </c>
      <c r="H63" s="1">
        <v>487000</v>
      </c>
    </row>
    <row r="64" spans="1:8" x14ac:dyDescent="0.25">
      <c r="A64" s="41" t="s">
        <v>106</v>
      </c>
      <c r="B64" s="44" t="s">
        <v>107</v>
      </c>
      <c r="C64" s="45">
        <v>2</v>
      </c>
      <c r="D64" s="47">
        <v>2</v>
      </c>
      <c r="E64" s="1">
        <v>1063000</v>
      </c>
      <c r="F64" s="1">
        <v>1089000</v>
      </c>
      <c r="G64" s="1">
        <v>1126000</v>
      </c>
      <c r="H64" s="1">
        <v>1162200</v>
      </c>
    </row>
    <row r="65" spans="1:8" x14ac:dyDescent="0.25">
      <c r="A65" s="41" t="s">
        <v>108</v>
      </c>
      <c r="B65" s="75" t="s">
        <v>109</v>
      </c>
      <c r="C65" s="45">
        <v>6</v>
      </c>
      <c r="D65" s="73">
        <v>6</v>
      </c>
      <c r="E65" s="1">
        <v>2258000</v>
      </c>
      <c r="F65" s="70">
        <v>1949000</v>
      </c>
      <c r="G65" s="56">
        <v>1968000</v>
      </c>
      <c r="H65" s="56">
        <v>1988000</v>
      </c>
    </row>
    <row r="66" spans="1:8" x14ac:dyDescent="0.25">
      <c r="A66" s="41" t="s">
        <v>110</v>
      </c>
      <c r="B66" s="44" t="s">
        <v>111</v>
      </c>
      <c r="C66" s="45">
        <v>4</v>
      </c>
      <c r="D66" s="47">
        <v>5</v>
      </c>
      <c r="E66" s="1">
        <v>422000</v>
      </c>
      <c r="F66" s="65">
        <f>464000+168600</f>
        <v>632600</v>
      </c>
      <c r="G66" s="1">
        <v>639000</v>
      </c>
      <c r="H66" s="1">
        <v>645000</v>
      </c>
    </row>
    <row r="67" spans="1:8" x14ac:dyDescent="0.25">
      <c r="A67" s="41" t="s">
        <v>112</v>
      </c>
      <c r="B67" s="44" t="s">
        <v>113</v>
      </c>
      <c r="C67" s="45">
        <v>3</v>
      </c>
      <c r="D67" s="47">
        <v>3</v>
      </c>
      <c r="E67" s="1">
        <v>1830000</v>
      </c>
      <c r="F67" s="1">
        <v>1856700</v>
      </c>
      <c r="G67" s="1">
        <v>1915200</v>
      </c>
      <c r="H67" s="1">
        <v>1915200</v>
      </c>
    </row>
    <row r="68" spans="1:8" x14ac:dyDescent="0.25">
      <c r="A68" s="41" t="s">
        <v>114</v>
      </c>
      <c r="B68" s="75" t="s">
        <v>115</v>
      </c>
      <c r="C68" s="67">
        <v>8</v>
      </c>
      <c r="D68" s="73">
        <v>10</v>
      </c>
      <c r="E68" s="1">
        <v>4252000</v>
      </c>
      <c r="F68" s="65">
        <v>4730000</v>
      </c>
      <c r="G68" s="1">
        <v>4777000</v>
      </c>
      <c r="H68" s="1">
        <v>4825000</v>
      </c>
    </row>
    <row r="69" spans="1:8" x14ac:dyDescent="0.25">
      <c r="A69" s="41" t="s">
        <v>116</v>
      </c>
      <c r="B69" s="44" t="s">
        <v>117</v>
      </c>
      <c r="C69" s="45">
        <v>15</v>
      </c>
      <c r="D69" s="73">
        <v>18</v>
      </c>
      <c r="E69" s="1">
        <v>6355000</v>
      </c>
      <c r="F69" s="65">
        <f>6420000+684900</f>
        <v>7104900</v>
      </c>
      <c r="G69" s="1">
        <v>7267000</v>
      </c>
      <c r="H69" s="1">
        <v>7340000</v>
      </c>
    </row>
    <row r="70" spans="1:8" x14ac:dyDescent="0.25">
      <c r="A70" s="41" t="s">
        <v>118</v>
      </c>
      <c r="B70" s="44" t="s">
        <v>119</v>
      </c>
      <c r="C70" s="45">
        <v>56</v>
      </c>
      <c r="D70" s="47">
        <v>61</v>
      </c>
      <c r="E70" s="1">
        <v>16595000</v>
      </c>
      <c r="F70" s="65">
        <f>16595000+492000-200</f>
        <v>17086800</v>
      </c>
      <c r="G70" s="1">
        <f>17258000-446</f>
        <v>17257554</v>
      </c>
      <c r="H70" s="1">
        <f>17431000-656</f>
        <v>17430344</v>
      </c>
    </row>
    <row r="71" spans="1:8" x14ac:dyDescent="0.25">
      <c r="A71" s="41" t="s">
        <v>120</v>
      </c>
      <c r="B71" s="44" t="s">
        <v>121</v>
      </c>
      <c r="C71" s="50">
        <v>1</v>
      </c>
      <c r="D71" s="51">
        <v>1</v>
      </c>
      <c r="E71" s="53">
        <v>334000</v>
      </c>
      <c r="F71" s="1">
        <v>334000</v>
      </c>
      <c r="G71" s="1">
        <v>334000</v>
      </c>
      <c r="H71" s="1">
        <v>334000</v>
      </c>
    </row>
    <row r="72" spans="1:8" x14ac:dyDescent="0.25">
      <c r="A72" s="41" t="s">
        <v>122</v>
      </c>
      <c r="B72" s="44" t="s">
        <v>123</v>
      </c>
      <c r="C72" s="50">
        <v>6</v>
      </c>
      <c r="D72" s="51">
        <v>6</v>
      </c>
      <c r="E72" s="1">
        <v>1567000</v>
      </c>
      <c r="F72" s="1">
        <v>1567000</v>
      </c>
      <c r="G72" s="1">
        <v>1567000</v>
      </c>
      <c r="H72" s="1">
        <v>1567000</v>
      </c>
    </row>
    <row r="73" spans="1:8" x14ac:dyDescent="0.25">
      <c r="A73" s="76" t="s">
        <v>124</v>
      </c>
      <c r="B73" s="59" t="s">
        <v>125</v>
      </c>
      <c r="C73" s="60">
        <v>3</v>
      </c>
      <c r="D73" s="61">
        <v>3</v>
      </c>
      <c r="E73" s="62">
        <v>771000</v>
      </c>
      <c r="F73" s="62">
        <v>865000</v>
      </c>
      <c r="G73" s="62">
        <v>865000</v>
      </c>
      <c r="H73" s="62">
        <v>865000</v>
      </c>
    </row>
    <row r="74" spans="1:8" x14ac:dyDescent="0.25">
      <c r="A74" s="41"/>
      <c r="B74" s="44"/>
      <c r="C74" s="204" t="s">
        <v>15</v>
      </c>
      <c r="D74" s="205" t="s">
        <v>16</v>
      </c>
      <c r="E74" s="1"/>
      <c r="F74" s="1"/>
      <c r="G74" s="1"/>
      <c r="H74" s="1"/>
    </row>
    <row r="75" spans="1:8" x14ac:dyDescent="0.25">
      <c r="A75" s="41"/>
      <c r="B75" s="44"/>
      <c r="C75" s="202"/>
      <c r="D75" s="203"/>
      <c r="E75" s="1"/>
      <c r="F75" s="1"/>
      <c r="G75" s="1"/>
      <c r="H75" s="1"/>
    </row>
    <row r="76" spans="1:8" x14ac:dyDescent="0.25">
      <c r="A76" s="41" t="s">
        <v>126</v>
      </c>
      <c r="B76" s="44" t="s">
        <v>127</v>
      </c>
      <c r="C76" s="50">
        <v>59</v>
      </c>
      <c r="D76" s="51">
        <v>59</v>
      </c>
      <c r="E76" s="1">
        <v>9131000</v>
      </c>
      <c r="F76" s="1">
        <v>9817000</v>
      </c>
      <c r="G76" s="1">
        <v>9915000</v>
      </c>
      <c r="H76" s="1">
        <v>10014000</v>
      </c>
    </row>
    <row r="77" spans="1:8" x14ac:dyDescent="0.25">
      <c r="A77" s="41" t="s">
        <v>128</v>
      </c>
      <c r="B77" s="44" t="s">
        <v>129</v>
      </c>
      <c r="C77" s="45">
        <v>2</v>
      </c>
      <c r="D77" s="47">
        <v>2</v>
      </c>
      <c r="E77" s="1">
        <v>575000</v>
      </c>
      <c r="F77" s="1">
        <v>580000</v>
      </c>
      <c r="G77" s="1">
        <v>580000</v>
      </c>
      <c r="H77" s="1">
        <v>580000</v>
      </c>
    </row>
    <row r="78" spans="1:8" ht="25.5" x14ac:dyDescent="0.25">
      <c r="A78" s="41" t="s">
        <v>130</v>
      </c>
      <c r="B78" s="44" t="s">
        <v>292</v>
      </c>
      <c r="C78" s="50">
        <v>3</v>
      </c>
      <c r="D78" s="51">
        <v>3</v>
      </c>
      <c r="E78" s="1">
        <v>800000</v>
      </c>
      <c r="F78" s="53">
        <v>860000</v>
      </c>
      <c r="G78" s="53">
        <v>870000</v>
      </c>
      <c r="H78" s="53">
        <v>880000</v>
      </c>
    </row>
    <row r="79" spans="1:8" x14ac:dyDescent="0.25">
      <c r="A79" s="41" t="s">
        <v>131</v>
      </c>
      <c r="B79" s="44" t="s">
        <v>132</v>
      </c>
      <c r="C79" s="45">
        <v>12</v>
      </c>
      <c r="D79" s="73">
        <v>11</v>
      </c>
      <c r="E79" s="1">
        <v>2626000</v>
      </c>
      <c r="F79" s="65">
        <v>2515000</v>
      </c>
      <c r="G79" s="1">
        <v>2540000</v>
      </c>
      <c r="H79" s="1">
        <v>2566000</v>
      </c>
    </row>
    <row r="80" spans="1:8" x14ac:dyDescent="0.25">
      <c r="A80" s="41" t="s">
        <v>133</v>
      </c>
      <c r="B80" s="44" t="s">
        <v>134</v>
      </c>
      <c r="C80" s="45">
        <v>5</v>
      </c>
      <c r="D80" s="47">
        <v>5</v>
      </c>
      <c r="E80" s="1">
        <v>856000</v>
      </c>
      <c r="F80" s="1">
        <v>856000</v>
      </c>
      <c r="G80" s="1">
        <v>865000</v>
      </c>
      <c r="H80" s="1">
        <v>874000</v>
      </c>
    </row>
    <row r="81" spans="1:8" x14ac:dyDescent="0.25">
      <c r="A81" s="77" t="s">
        <v>135</v>
      </c>
      <c r="B81" s="44" t="s">
        <v>136</v>
      </c>
      <c r="C81" s="45">
        <v>1</v>
      </c>
      <c r="D81" s="47">
        <v>1</v>
      </c>
      <c r="E81" s="1">
        <v>195000</v>
      </c>
      <c r="F81" s="1">
        <v>200000</v>
      </c>
      <c r="G81" s="1">
        <v>205000</v>
      </c>
      <c r="H81" s="1">
        <v>210000</v>
      </c>
    </row>
    <row r="82" spans="1:8" x14ac:dyDescent="0.25">
      <c r="A82" s="77" t="s">
        <v>137</v>
      </c>
      <c r="B82" s="44" t="s">
        <v>138</v>
      </c>
      <c r="C82" s="45">
        <v>1</v>
      </c>
      <c r="D82" s="45">
        <v>1</v>
      </c>
      <c r="E82" s="1">
        <v>136000</v>
      </c>
      <c r="F82" s="1">
        <v>101000</v>
      </c>
      <c r="G82" s="1">
        <v>137500</v>
      </c>
      <c r="H82" s="1">
        <v>139000</v>
      </c>
    </row>
    <row r="83" spans="1:8" x14ac:dyDescent="0.25">
      <c r="A83" s="77" t="s">
        <v>139</v>
      </c>
      <c r="B83" s="44" t="s">
        <v>140</v>
      </c>
      <c r="C83" s="45">
        <v>1</v>
      </c>
      <c r="D83" s="47">
        <v>1</v>
      </c>
      <c r="E83" s="1">
        <v>66000</v>
      </c>
      <c r="F83" s="1">
        <v>136000</v>
      </c>
      <c r="G83" s="1">
        <v>140000</v>
      </c>
      <c r="H83" s="1">
        <v>145000</v>
      </c>
    </row>
    <row r="84" spans="1:8" x14ac:dyDescent="0.25">
      <c r="A84" s="77" t="s">
        <v>141</v>
      </c>
      <c r="B84" s="44" t="s">
        <v>142</v>
      </c>
      <c r="C84" s="78">
        <v>30</v>
      </c>
      <c r="D84" s="79">
        <v>30</v>
      </c>
      <c r="E84" s="1">
        <v>4110000</v>
      </c>
      <c r="F84" s="1">
        <v>4160000</v>
      </c>
      <c r="G84" s="1">
        <v>4250000</v>
      </c>
      <c r="H84" s="1">
        <v>4400000</v>
      </c>
    </row>
    <row r="85" spans="1:8" x14ac:dyDescent="0.25">
      <c r="A85" s="80"/>
      <c r="B85" s="81" t="s">
        <v>143</v>
      </c>
      <c r="C85" s="82">
        <f>SUM(C15:C84)</f>
        <v>729</v>
      </c>
      <c r="D85" s="83">
        <f>SUM(D15:D84)</f>
        <v>734</v>
      </c>
      <c r="E85" s="1"/>
      <c r="F85" s="1"/>
      <c r="G85" s="1"/>
      <c r="H85" s="1"/>
    </row>
    <row r="86" spans="1:8" x14ac:dyDescent="0.25">
      <c r="A86" s="41" t="s">
        <v>144</v>
      </c>
      <c r="B86" s="84" t="s">
        <v>145</v>
      </c>
      <c r="C86" s="85"/>
      <c r="D86" s="86"/>
      <c r="E86" s="1">
        <v>900000</v>
      </c>
      <c r="F86" s="1">
        <v>4000000</v>
      </c>
      <c r="G86" s="1">
        <v>4000000</v>
      </c>
      <c r="H86" s="1">
        <v>4000000</v>
      </c>
    </row>
    <row r="87" spans="1:8" x14ac:dyDescent="0.25">
      <c r="A87" s="41" t="s">
        <v>146</v>
      </c>
      <c r="B87" s="84" t="s">
        <v>147</v>
      </c>
      <c r="C87" s="85"/>
      <c r="D87" s="87"/>
      <c r="E87" s="1">
        <v>35500000</v>
      </c>
      <c r="F87" s="1">
        <f>36450000+2050000-1000000</f>
        <v>37500000</v>
      </c>
      <c r="G87" s="1">
        <f>36450000+2050000-1000000</f>
        <v>37500000</v>
      </c>
      <c r="H87" s="1">
        <f>36450000+2050000-1000000</f>
        <v>37500000</v>
      </c>
    </row>
    <row r="88" spans="1:8" x14ac:dyDescent="0.25">
      <c r="A88" s="41" t="s">
        <v>148</v>
      </c>
      <c r="B88" s="84" t="s">
        <v>149</v>
      </c>
      <c r="C88" s="85"/>
      <c r="D88" s="87"/>
      <c r="E88" s="1">
        <v>1785000</v>
      </c>
      <c r="F88" s="1">
        <v>1875000</v>
      </c>
      <c r="G88" s="1">
        <v>1875000</v>
      </c>
      <c r="H88" s="1">
        <v>1875000</v>
      </c>
    </row>
    <row r="89" spans="1:8" x14ac:dyDescent="0.25">
      <c r="A89" s="41" t="s">
        <v>150</v>
      </c>
      <c r="B89" s="84" t="s">
        <v>151</v>
      </c>
      <c r="C89" s="85"/>
      <c r="D89" s="87"/>
      <c r="E89" s="1">
        <v>13200000</v>
      </c>
      <c r="F89" s="1">
        <v>13300000</v>
      </c>
      <c r="G89" s="1">
        <v>13400000</v>
      </c>
      <c r="H89" s="1">
        <v>13400000</v>
      </c>
    </row>
    <row r="90" spans="1:8" x14ac:dyDescent="0.25">
      <c r="A90" s="41" t="s">
        <v>152</v>
      </c>
      <c r="B90" s="84" t="s">
        <v>153</v>
      </c>
      <c r="C90" s="85"/>
      <c r="D90" s="87"/>
      <c r="E90" s="1">
        <v>23000000</v>
      </c>
      <c r="F90" s="1">
        <v>23000000</v>
      </c>
      <c r="G90" s="1">
        <v>23000000</v>
      </c>
      <c r="H90" s="1">
        <v>23000000</v>
      </c>
    </row>
    <row r="91" spans="1:8" x14ac:dyDescent="0.25">
      <c r="A91" s="41" t="s">
        <v>154</v>
      </c>
      <c r="B91" s="84" t="s">
        <v>155</v>
      </c>
      <c r="C91" s="85"/>
      <c r="D91" s="87"/>
      <c r="E91" s="1">
        <v>58000</v>
      </c>
      <c r="F91" s="88">
        <v>0</v>
      </c>
      <c r="G91" s="88">
        <v>0</v>
      </c>
      <c r="H91" s="88">
        <v>0</v>
      </c>
    </row>
    <row r="92" spans="1:8" x14ac:dyDescent="0.25">
      <c r="A92" s="2">
        <v>21111</v>
      </c>
      <c r="B92" s="3" t="s">
        <v>156</v>
      </c>
      <c r="C92" s="89"/>
      <c r="D92" s="90"/>
      <c r="E92" s="6">
        <f>SUM(E93:E96)</f>
        <v>51054000</v>
      </c>
      <c r="F92" s="6">
        <f>SUM(F93:F96)</f>
        <v>51255000</v>
      </c>
      <c r="G92" s="6">
        <f>SUM(G93:G96)</f>
        <v>51255001</v>
      </c>
      <c r="H92" s="6">
        <f>SUM(H93:H96)</f>
        <v>51255002</v>
      </c>
    </row>
    <row r="93" spans="1:8" x14ac:dyDescent="0.25">
      <c r="A93" s="41" t="s">
        <v>17</v>
      </c>
      <c r="B93" s="84" t="s">
        <v>157</v>
      </c>
      <c r="C93" s="85"/>
      <c r="D93" s="87"/>
      <c r="E93" s="1">
        <v>504000</v>
      </c>
      <c r="F93" s="1">
        <v>0</v>
      </c>
      <c r="G93" s="1">
        <v>0</v>
      </c>
      <c r="H93" s="1">
        <v>0</v>
      </c>
    </row>
    <row r="94" spans="1:8" x14ac:dyDescent="0.25">
      <c r="A94" s="41" t="s">
        <v>144</v>
      </c>
      <c r="B94" s="84" t="s">
        <v>158</v>
      </c>
      <c r="C94" s="85"/>
      <c r="D94" s="87"/>
      <c r="E94" s="1">
        <v>44500000</v>
      </c>
      <c r="F94" s="1">
        <v>45000000</v>
      </c>
      <c r="G94" s="1">
        <v>45000000</v>
      </c>
      <c r="H94" s="1">
        <v>45000000</v>
      </c>
    </row>
    <row r="95" spans="1:8" x14ac:dyDescent="0.25">
      <c r="A95" s="41" t="s">
        <v>159</v>
      </c>
      <c r="B95" s="84" t="s">
        <v>160</v>
      </c>
      <c r="C95" s="85"/>
      <c r="D95" s="87"/>
      <c r="E95" s="1">
        <v>6000000</v>
      </c>
      <c r="F95" s="1">
        <v>6200000</v>
      </c>
      <c r="G95" s="1">
        <v>6200000</v>
      </c>
      <c r="H95" s="1">
        <v>6200000</v>
      </c>
    </row>
    <row r="96" spans="1:8" x14ac:dyDescent="0.25">
      <c r="A96" s="41" t="s">
        <v>161</v>
      </c>
      <c r="B96" s="84" t="s">
        <v>162</v>
      </c>
      <c r="C96" s="85"/>
      <c r="D96" s="87"/>
      <c r="E96" s="1">
        <v>50000</v>
      </c>
      <c r="F96" s="1">
        <v>55000</v>
      </c>
      <c r="G96" s="1">
        <v>55001</v>
      </c>
      <c r="H96" s="1">
        <v>55002</v>
      </c>
    </row>
    <row r="97" spans="1:8" x14ac:dyDescent="0.25">
      <c r="A97" s="2">
        <v>21210</v>
      </c>
      <c r="B97" s="3" t="s">
        <v>163</v>
      </c>
      <c r="C97" s="89"/>
      <c r="D97" s="90"/>
      <c r="E97" s="6">
        <f>E98</f>
        <v>3000000</v>
      </c>
      <c r="F97" s="6">
        <f>F98</f>
        <v>3500000</v>
      </c>
      <c r="G97" s="6">
        <f>G98</f>
        <v>3500000</v>
      </c>
      <c r="H97" s="6">
        <f>H98</f>
        <v>3500000</v>
      </c>
    </row>
    <row r="98" spans="1:8" x14ac:dyDescent="0.25">
      <c r="A98" s="41" t="s">
        <v>17</v>
      </c>
      <c r="B98" s="189" t="s">
        <v>164</v>
      </c>
      <c r="C98" s="189"/>
      <c r="D98" s="189"/>
      <c r="E98" s="1">
        <v>3000000</v>
      </c>
      <c r="F98" s="1">
        <v>3500000</v>
      </c>
      <c r="G98" s="1">
        <v>3500000</v>
      </c>
      <c r="H98" s="1">
        <v>3500000</v>
      </c>
    </row>
    <row r="99" spans="1:8" x14ac:dyDescent="0.25">
      <c r="A99" s="91">
        <v>22</v>
      </c>
      <c r="B99" s="92" t="s">
        <v>165</v>
      </c>
      <c r="C99" s="93"/>
      <c r="D99" s="94"/>
      <c r="E99" s="95">
        <f>E100+E105+E108+E111+E114+E118+E124+E126+E128+E133+E140+E146</f>
        <v>130862000</v>
      </c>
      <c r="F99" s="95">
        <f>F100+F105+F108+F111+F114+F118+F124+F126+F128+F133+F140+F146</f>
        <v>124760000</v>
      </c>
      <c r="G99" s="95">
        <f>G100+G105+G108+G111+G114+G118+G124+G126+G128+G133+G140+G146</f>
        <v>100635000</v>
      </c>
      <c r="H99" s="95">
        <f>H100+H105+H108+H111+H114+H118+H124+H126+H128+H133+H140+H146</f>
        <v>95735001</v>
      </c>
    </row>
    <row r="100" spans="1:8" x14ac:dyDescent="0.25">
      <c r="A100" s="2">
        <v>22010</v>
      </c>
      <c r="B100" s="3" t="s">
        <v>166</v>
      </c>
      <c r="C100" s="89"/>
      <c r="D100" s="90"/>
      <c r="E100" s="6">
        <f>SUM(E101:E104)</f>
        <v>20650000</v>
      </c>
      <c r="F100" s="6">
        <f>SUM(F101:F104)</f>
        <v>20150000</v>
      </c>
      <c r="G100" s="6">
        <f>SUM(G101:G104)</f>
        <v>20150000</v>
      </c>
      <c r="H100" s="6">
        <f>SUM(H101:H104)</f>
        <v>20150000</v>
      </c>
    </row>
    <row r="101" spans="1:8" x14ac:dyDescent="0.25">
      <c r="A101" s="41" t="s">
        <v>17</v>
      </c>
      <c r="B101" s="84" t="s">
        <v>167</v>
      </c>
      <c r="C101" s="85"/>
      <c r="D101" s="87"/>
      <c r="E101" s="1">
        <v>14000000</v>
      </c>
      <c r="F101" s="1">
        <v>13500000</v>
      </c>
      <c r="G101" s="1">
        <v>13500000</v>
      </c>
      <c r="H101" s="1">
        <v>13500000</v>
      </c>
    </row>
    <row r="102" spans="1:8" x14ac:dyDescent="0.25">
      <c r="A102" s="41" t="s">
        <v>144</v>
      </c>
      <c r="B102" s="84" t="s">
        <v>168</v>
      </c>
      <c r="C102" s="85"/>
      <c r="D102" s="87"/>
      <c r="E102" s="1">
        <v>5500000</v>
      </c>
      <c r="F102" s="1">
        <v>5500000</v>
      </c>
      <c r="G102" s="1">
        <v>5500000</v>
      </c>
      <c r="H102" s="1">
        <v>5500000</v>
      </c>
    </row>
    <row r="103" spans="1:8" x14ac:dyDescent="0.25">
      <c r="A103" s="41" t="s">
        <v>169</v>
      </c>
      <c r="B103" s="84" t="s">
        <v>170</v>
      </c>
      <c r="C103" s="85"/>
      <c r="D103" s="87"/>
      <c r="E103" s="1">
        <v>600000</v>
      </c>
      <c r="F103" s="1">
        <v>600000</v>
      </c>
      <c r="G103" s="1">
        <v>600000</v>
      </c>
      <c r="H103" s="1">
        <v>600000</v>
      </c>
    </row>
    <row r="104" spans="1:8" x14ac:dyDescent="0.25">
      <c r="A104" s="41" t="s">
        <v>146</v>
      </c>
      <c r="B104" s="84" t="s">
        <v>171</v>
      </c>
      <c r="C104" s="85"/>
      <c r="D104" s="87"/>
      <c r="E104" s="1">
        <v>550000</v>
      </c>
      <c r="F104" s="1">
        <v>550000</v>
      </c>
      <c r="G104" s="1">
        <v>550000</v>
      </c>
      <c r="H104" s="1">
        <v>550000</v>
      </c>
    </row>
    <row r="105" spans="1:8" x14ac:dyDescent="0.25">
      <c r="A105" s="2">
        <v>22020</v>
      </c>
      <c r="B105" s="3" t="s">
        <v>172</v>
      </c>
      <c r="C105" s="89"/>
      <c r="D105" s="90"/>
      <c r="E105" s="6">
        <f>SUM(E106:E107)</f>
        <v>300000</v>
      </c>
      <c r="F105" s="6">
        <f>SUM(F106:F107)</f>
        <v>350000</v>
      </c>
      <c r="G105" s="6">
        <f>SUM(G106:G107)</f>
        <v>300000</v>
      </c>
      <c r="H105" s="6">
        <f>SUM(H106:H107)</f>
        <v>300000</v>
      </c>
    </row>
    <row r="106" spans="1:8" x14ac:dyDescent="0.25">
      <c r="A106" s="41" t="s">
        <v>17</v>
      </c>
      <c r="B106" s="84" t="s">
        <v>173</v>
      </c>
      <c r="C106" s="85"/>
      <c r="D106" s="87"/>
      <c r="E106" s="1">
        <v>225000</v>
      </c>
      <c r="F106" s="1">
        <v>275000</v>
      </c>
      <c r="G106" s="1">
        <v>225000</v>
      </c>
      <c r="H106" s="1">
        <v>225000</v>
      </c>
    </row>
    <row r="107" spans="1:8" x14ac:dyDescent="0.25">
      <c r="A107" s="41" t="s">
        <v>150</v>
      </c>
      <c r="B107" s="84" t="s">
        <v>174</v>
      </c>
      <c r="C107" s="85"/>
      <c r="D107" s="87"/>
      <c r="E107" s="1">
        <v>75000</v>
      </c>
      <c r="F107" s="1">
        <v>75000</v>
      </c>
      <c r="G107" s="1">
        <v>75000</v>
      </c>
      <c r="H107" s="1">
        <v>75000</v>
      </c>
    </row>
    <row r="108" spans="1:8" x14ac:dyDescent="0.25">
      <c r="A108" s="2">
        <v>22030</v>
      </c>
      <c r="B108" s="3" t="s">
        <v>175</v>
      </c>
      <c r="C108" s="89"/>
      <c r="D108" s="90"/>
      <c r="E108" s="6">
        <f>E109+E110</f>
        <v>18849000</v>
      </c>
      <c r="F108" s="6">
        <f>F109+F110</f>
        <v>15700000</v>
      </c>
      <c r="G108" s="6">
        <f>G109+G110</f>
        <v>8400000</v>
      </c>
      <c r="H108" s="6">
        <f>H109+H110</f>
        <v>3500000</v>
      </c>
    </row>
    <row r="109" spans="1:8" x14ac:dyDescent="0.25">
      <c r="A109" s="96" t="s">
        <v>17</v>
      </c>
      <c r="B109" s="97" t="s">
        <v>176</v>
      </c>
      <c r="C109" s="98"/>
      <c r="D109" s="99"/>
      <c r="E109" s="68">
        <v>18297000</v>
      </c>
      <c r="F109" s="100">
        <v>15700000</v>
      </c>
      <c r="G109" s="68">
        <v>8400000</v>
      </c>
      <c r="H109" s="68">
        <v>3500000</v>
      </c>
    </row>
    <row r="110" spans="1:8" x14ac:dyDescent="0.25">
      <c r="A110" s="96" t="s">
        <v>177</v>
      </c>
      <c r="B110" s="97" t="s">
        <v>178</v>
      </c>
      <c r="C110" s="98"/>
      <c r="D110" s="99"/>
      <c r="E110" s="68">
        <v>552000</v>
      </c>
      <c r="F110" s="68">
        <v>0</v>
      </c>
      <c r="G110" s="68">
        <v>0</v>
      </c>
      <c r="H110" s="68">
        <v>0</v>
      </c>
    </row>
    <row r="111" spans="1:8" x14ac:dyDescent="0.25">
      <c r="A111" s="2">
        <v>22040</v>
      </c>
      <c r="B111" s="3" t="s">
        <v>179</v>
      </c>
      <c r="C111" s="89"/>
      <c r="D111" s="90"/>
      <c r="E111" s="6">
        <f>SUM(E112:E113)</f>
        <v>7000000</v>
      </c>
      <c r="F111" s="101">
        <f>SUM(F112:F113)</f>
        <v>6500000</v>
      </c>
      <c r="G111" s="101">
        <f>SUM(G112:G113)</f>
        <v>4000000</v>
      </c>
      <c r="H111" s="101">
        <f>SUM(H112:H113)</f>
        <v>4000000</v>
      </c>
    </row>
    <row r="112" spans="1:8" x14ac:dyDescent="0.25">
      <c r="A112" s="41" t="s">
        <v>17</v>
      </c>
      <c r="B112" s="84" t="s">
        <v>180</v>
      </c>
      <c r="C112" s="85"/>
      <c r="D112" s="87"/>
      <c r="E112" s="1">
        <v>5500000</v>
      </c>
      <c r="F112" s="68">
        <v>4500000</v>
      </c>
      <c r="G112" s="68">
        <v>2000000</v>
      </c>
      <c r="H112" s="68">
        <v>2000000</v>
      </c>
    </row>
    <row r="113" spans="1:8" x14ac:dyDescent="0.25">
      <c r="A113" s="41" t="s">
        <v>144</v>
      </c>
      <c r="B113" s="84" t="s">
        <v>181</v>
      </c>
      <c r="C113" s="85"/>
      <c r="D113" s="87"/>
      <c r="E113" s="1">
        <v>1500000</v>
      </c>
      <c r="F113" s="1">
        <v>2000000</v>
      </c>
      <c r="G113" s="1">
        <v>2000000</v>
      </c>
      <c r="H113" s="1">
        <v>2000000</v>
      </c>
    </row>
    <row r="114" spans="1:8" x14ac:dyDescent="0.25">
      <c r="A114" s="2">
        <v>22050</v>
      </c>
      <c r="B114" s="3" t="s">
        <v>182</v>
      </c>
      <c r="C114" s="89"/>
      <c r="D114" s="90"/>
      <c r="E114" s="6">
        <f>SUM(E115:E117)</f>
        <v>1828000</v>
      </c>
      <c r="F114" s="6">
        <f>SUM(F115:F117)</f>
        <v>2025000</v>
      </c>
      <c r="G114" s="6">
        <f>SUM(G115:G117)</f>
        <v>2025000</v>
      </c>
      <c r="H114" s="6">
        <f>SUM(H115:H117)</f>
        <v>2025000</v>
      </c>
    </row>
    <row r="115" spans="1:8" x14ac:dyDescent="0.25">
      <c r="A115" s="41" t="s">
        <v>17</v>
      </c>
      <c r="B115" s="84" t="s">
        <v>183</v>
      </c>
      <c r="C115" s="85"/>
      <c r="D115" s="87"/>
      <c r="E115" s="1">
        <v>1425000</v>
      </c>
      <c r="F115" s="1">
        <v>1425000</v>
      </c>
      <c r="G115" s="1">
        <v>1425000</v>
      </c>
      <c r="H115" s="1">
        <v>1425000</v>
      </c>
    </row>
    <row r="116" spans="1:8" x14ac:dyDescent="0.25">
      <c r="A116" s="41" t="s">
        <v>144</v>
      </c>
      <c r="B116" s="84" t="s">
        <v>184</v>
      </c>
      <c r="C116" s="85"/>
      <c r="D116" s="87"/>
      <c r="E116" s="1">
        <v>3000</v>
      </c>
      <c r="F116" s="1">
        <v>0</v>
      </c>
      <c r="G116" s="1">
        <v>0</v>
      </c>
      <c r="H116" s="1">
        <v>0</v>
      </c>
    </row>
    <row r="117" spans="1:8" x14ac:dyDescent="0.25">
      <c r="A117" s="41" t="s">
        <v>169</v>
      </c>
      <c r="B117" s="84" t="s">
        <v>185</v>
      </c>
      <c r="C117" s="85"/>
      <c r="D117" s="87"/>
      <c r="E117" s="1">
        <v>400000</v>
      </c>
      <c r="F117" s="1">
        <v>600000</v>
      </c>
      <c r="G117" s="1">
        <v>600000</v>
      </c>
      <c r="H117" s="1">
        <v>600000</v>
      </c>
    </row>
    <row r="118" spans="1:8" x14ac:dyDescent="0.25">
      <c r="A118" s="2">
        <v>22060</v>
      </c>
      <c r="B118" s="3" t="s">
        <v>186</v>
      </c>
      <c r="C118" s="89"/>
      <c r="D118" s="90"/>
      <c r="E118" s="6">
        <f>SUM(E119:E123)</f>
        <v>42785000</v>
      </c>
      <c r="F118" s="6">
        <f>SUM(F119:F123)</f>
        <v>32585000</v>
      </c>
      <c r="G118" s="6">
        <f>SUM(G119:G123)</f>
        <v>18310000</v>
      </c>
      <c r="H118" s="6">
        <f>SUM(H119:H123)</f>
        <v>18310000</v>
      </c>
    </row>
    <row r="119" spans="1:8" x14ac:dyDescent="0.25">
      <c r="A119" s="96" t="s">
        <v>17</v>
      </c>
      <c r="B119" s="97" t="s">
        <v>187</v>
      </c>
      <c r="C119" s="98"/>
      <c r="D119" s="99"/>
      <c r="E119" s="1">
        <v>4000000</v>
      </c>
      <c r="F119" s="65">
        <f>4000000+500000</f>
        <v>4500000</v>
      </c>
      <c r="G119" s="1">
        <v>4000000</v>
      </c>
      <c r="H119" s="1">
        <v>4000000</v>
      </c>
    </row>
    <row r="120" spans="1:8" x14ac:dyDescent="0.25">
      <c r="A120" s="96" t="s">
        <v>169</v>
      </c>
      <c r="B120" s="97" t="s">
        <v>174</v>
      </c>
      <c r="C120" s="98"/>
      <c r="D120" s="99"/>
      <c r="E120" s="1">
        <v>3875000</v>
      </c>
      <c r="F120" s="1">
        <v>3875000</v>
      </c>
      <c r="G120" s="1">
        <v>3875000</v>
      </c>
      <c r="H120" s="1">
        <v>3875000</v>
      </c>
    </row>
    <row r="121" spans="1:8" x14ac:dyDescent="0.25">
      <c r="A121" s="96" t="s">
        <v>146</v>
      </c>
      <c r="B121" s="97" t="s">
        <v>188</v>
      </c>
      <c r="C121" s="98"/>
      <c r="D121" s="99"/>
      <c r="E121" s="1">
        <v>2200000</v>
      </c>
      <c r="F121" s="1">
        <v>2200000</v>
      </c>
      <c r="G121" s="1">
        <v>2200000</v>
      </c>
      <c r="H121" s="1">
        <v>2200000</v>
      </c>
    </row>
    <row r="122" spans="1:8" x14ac:dyDescent="0.25">
      <c r="A122" s="96" t="s">
        <v>148</v>
      </c>
      <c r="B122" s="97" t="s">
        <v>189</v>
      </c>
      <c r="C122" s="98"/>
      <c r="D122" s="99"/>
      <c r="E122" s="1">
        <v>32700000</v>
      </c>
      <c r="F122" s="65">
        <f>5000000+15000000</f>
        <v>20000000</v>
      </c>
      <c r="G122" s="1">
        <v>8225000</v>
      </c>
      <c r="H122" s="1">
        <v>8225000</v>
      </c>
    </row>
    <row r="123" spans="1:8" x14ac:dyDescent="0.25">
      <c r="A123" s="96" t="s">
        <v>154</v>
      </c>
      <c r="B123" s="97" t="s">
        <v>190</v>
      </c>
      <c r="C123" s="98"/>
      <c r="D123" s="99"/>
      <c r="E123" s="1">
        <v>10000</v>
      </c>
      <c r="F123" s="1">
        <f>10000+2000000</f>
        <v>2010000</v>
      </c>
      <c r="G123" s="1">
        <v>10000</v>
      </c>
      <c r="H123" s="1">
        <v>10000</v>
      </c>
    </row>
    <row r="124" spans="1:8" x14ac:dyDescent="0.25">
      <c r="A124" s="2">
        <v>22070</v>
      </c>
      <c r="B124" s="3" t="s">
        <v>191</v>
      </c>
      <c r="C124" s="89"/>
      <c r="D124" s="90"/>
      <c r="E124" s="6">
        <f>E125</f>
        <v>3400000</v>
      </c>
      <c r="F124" s="6">
        <f>F125</f>
        <v>5000000</v>
      </c>
      <c r="G124" s="6">
        <f>G125</f>
        <v>5000000</v>
      </c>
      <c r="H124" s="6">
        <f>H125</f>
        <v>5000000</v>
      </c>
    </row>
    <row r="125" spans="1:8" x14ac:dyDescent="0.25">
      <c r="A125" s="41" t="s">
        <v>150</v>
      </c>
      <c r="B125" s="84" t="s">
        <v>192</v>
      </c>
      <c r="C125" s="85"/>
      <c r="D125" s="87"/>
      <c r="E125" s="1">
        <v>3400000</v>
      </c>
      <c r="F125" s="1">
        <v>5000000</v>
      </c>
      <c r="G125" s="1">
        <v>5000000</v>
      </c>
      <c r="H125" s="1">
        <v>5000000</v>
      </c>
    </row>
    <row r="126" spans="1:8" x14ac:dyDescent="0.25">
      <c r="A126" s="2">
        <v>22090</v>
      </c>
      <c r="B126" s="3" t="s">
        <v>193</v>
      </c>
      <c r="C126" s="89"/>
      <c r="D126" s="90"/>
      <c r="E126" s="6">
        <f>E127</f>
        <v>2400000</v>
      </c>
      <c r="F126" s="6">
        <f>F127</f>
        <v>5000000</v>
      </c>
      <c r="G126" s="6">
        <f>G127</f>
        <v>5000000</v>
      </c>
      <c r="H126" s="6">
        <f>H127</f>
        <v>5000000</v>
      </c>
    </row>
    <row r="127" spans="1:8" x14ac:dyDescent="0.25">
      <c r="A127" s="96" t="s">
        <v>17</v>
      </c>
      <c r="B127" s="97" t="s">
        <v>194</v>
      </c>
      <c r="C127" s="98"/>
      <c r="D127" s="99"/>
      <c r="E127" s="68">
        <v>2400000</v>
      </c>
      <c r="F127" s="68">
        <v>5000000</v>
      </c>
      <c r="G127" s="68">
        <v>5000000</v>
      </c>
      <c r="H127" s="68">
        <v>5000000</v>
      </c>
    </row>
    <row r="128" spans="1:8" x14ac:dyDescent="0.25">
      <c r="A128" s="2">
        <v>22100</v>
      </c>
      <c r="B128" s="3" t="s">
        <v>195</v>
      </c>
      <c r="C128" s="89"/>
      <c r="D128" s="90"/>
      <c r="E128" s="6">
        <f>SUM(E129:E132)</f>
        <v>11900000</v>
      </c>
      <c r="F128" s="101">
        <f>SUM(F129:F132)</f>
        <v>12500000</v>
      </c>
      <c r="G128" s="101">
        <f>SUM(G129:G132)</f>
        <v>12500000</v>
      </c>
      <c r="H128" s="101">
        <f>SUM(H129:H132)</f>
        <v>12500000</v>
      </c>
    </row>
    <row r="129" spans="1:8" x14ac:dyDescent="0.25">
      <c r="A129" s="96" t="s">
        <v>17</v>
      </c>
      <c r="B129" s="97" t="s">
        <v>196</v>
      </c>
      <c r="C129" s="98"/>
      <c r="D129" s="99"/>
      <c r="E129" s="68">
        <v>800000</v>
      </c>
      <c r="F129" s="68">
        <v>800000</v>
      </c>
      <c r="G129" s="68">
        <v>800000</v>
      </c>
      <c r="H129" s="68">
        <v>800000</v>
      </c>
    </row>
    <row r="130" spans="1:8" x14ac:dyDescent="0.25">
      <c r="A130" s="96" t="s">
        <v>169</v>
      </c>
      <c r="B130" s="97" t="s">
        <v>197</v>
      </c>
      <c r="C130" s="98"/>
      <c r="D130" s="99"/>
      <c r="E130" s="68">
        <v>4000000</v>
      </c>
      <c r="F130" s="68">
        <v>4000000</v>
      </c>
      <c r="G130" s="68">
        <v>4000000</v>
      </c>
      <c r="H130" s="68">
        <v>4000000</v>
      </c>
    </row>
    <row r="131" spans="1:8" x14ac:dyDescent="0.25">
      <c r="A131" s="96" t="s">
        <v>146</v>
      </c>
      <c r="B131" s="97" t="s">
        <v>198</v>
      </c>
      <c r="C131" s="98"/>
      <c r="D131" s="99"/>
      <c r="E131" s="68">
        <v>2500000</v>
      </c>
      <c r="F131" s="68">
        <v>3100000</v>
      </c>
      <c r="G131" s="68">
        <v>3100000</v>
      </c>
      <c r="H131" s="68">
        <v>3100000</v>
      </c>
    </row>
    <row r="132" spans="1:8" x14ac:dyDescent="0.25">
      <c r="A132" s="96" t="s">
        <v>150</v>
      </c>
      <c r="B132" s="97" t="s">
        <v>199</v>
      </c>
      <c r="C132" s="98"/>
      <c r="D132" s="99"/>
      <c r="E132" s="68">
        <f>3600000+1000000</f>
        <v>4600000</v>
      </c>
      <c r="F132" s="68">
        <f>4600000</f>
        <v>4600000</v>
      </c>
      <c r="G132" s="68">
        <f>4600000</f>
        <v>4600000</v>
      </c>
      <c r="H132" s="68">
        <f>4600000</f>
        <v>4600000</v>
      </c>
    </row>
    <row r="133" spans="1:8" x14ac:dyDescent="0.25">
      <c r="A133" s="2">
        <v>22120</v>
      </c>
      <c r="B133" s="3" t="s">
        <v>200</v>
      </c>
      <c r="C133" s="89"/>
      <c r="D133" s="90"/>
      <c r="E133" s="102">
        <f>SUM(E136:E139)</f>
        <v>16400000</v>
      </c>
      <c r="F133" s="103">
        <f>SUM(F135:F139)</f>
        <v>18300000</v>
      </c>
      <c r="G133" s="103">
        <f t="shared" ref="G133:H133" si="0">SUM(G135:G139)</f>
        <v>18300000</v>
      </c>
      <c r="H133" s="103">
        <f t="shared" si="0"/>
        <v>18300000</v>
      </c>
    </row>
    <row r="134" spans="1:8" x14ac:dyDescent="0.25">
      <c r="A134" s="104"/>
      <c r="B134" s="105" t="s">
        <v>7</v>
      </c>
      <c r="C134" s="106"/>
      <c r="D134" s="107"/>
      <c r="E134" s="108"/>
      <c r="F134" s="109"/>
      <c r="G134" s="109"/>
      <c r="H134" s="109"/>
    </row>
    <row r="135" spans="1:8" x14ac:dyDescent="0.25">
      <c r="A135" s="110" t="s">
        <v>144</v>
      </c>
      <c r="B135" s="206" t="s">
        <v>201</v>
      </c>
      <c r="C135" s="187"/>
      <c r="D135" s="207"/>
      <c r="E135" s="108">
        <v>0</v>
      </c>
      <c r="F135" s="109">
        <v>1000000</v>
      </c>
      <c r="G135" s="109">
        <v>1000000</v>
      </c>
      <c r="H135" s="109">
        <v>1000000</v>
      </c>
    </row>
    <row r="136" spans="1:8" x14ac:dyDescent="0.25">
      <c r="A136" s="96" t="s">
        <v>148</v>
      </c>
      <c r="B136" s="97" t="s">
        <v>202</v>
      </c>
      <c r="C136" s="98"/>
      <c r="D136" s="99"/>
      <c r="E136" s="68">
        <v>12500000</v>
      </c>
      <c r="F136" s="68">
        <v>13000000</v>
      </c>
      <c r="G136" s="68">
        <v>13000000</v>
      </c>
      <c r="H136" s="68">
        <v>13000000</v>
      </c>
    </row>
    <row r="137" spans="1:8" x14ac:dyDescent="0.25">
      <c r="A137" s="96" t="s">
        <v>177</v>
      </c>
      <c r="B137" s="97" t="s">
        <v>203</v>
      </c>
      <c r="C137" s="98"/>
      <c r="D137" s="99"/>
      <c r="E137" s="68">
        <v>1000000</v>
      </c>
      <c r="F137" s="68">
        <v>1400000</v>
      </c>
      <c r="G137" s="68">
        <v>1400000</v>
      </c>
      <c r="H137" s="68">
        <v>1400000</v>
      </c>
    </row>
    <row r="138" spans="1:8" x14ac:dyDescent="0.25">
      <c r="A138" s="96" t="s">
        <v>204</v>
      </c>
      <c r="B138" s="97" t="s">
        <v>205</v>
      </c>
      <c r="C138" s="98"/>
      <c r="D138" s="99"/>
      <c r="E138" s="68">
        <v>2500000</v>
      </c>
      <c r="F138" s="68">
        <v>2500000</v>
      </c>
      <c r="G138" s="68">
        <v>2500000</v>
      </c>
      <c r="H138" s="68">
        <v>2500000</v>
      </c>
    </row>
    <row r="139" spans="1:8" x14ac:dyDescent="0.25">
      <c r="A139" s="96" t="s">
        <v>206</v>
      </c>
      <c r="B139" s="97" t="s">
        <v>207</v>
      </c>
      <c r="C139" s="98"/>
      <c r="D139" s="99"/>
      <c r="E139" s="68">
        <v>400000</v>
      </c>
      <c r="F139" s="68">
        <v>400000</v>
      </c>
      <c r="G139" s="68">
        <v>400000</v>
      </c>
      <c r="H139" s="68">
        <v>400000</v>
      </c>
    </row>
    <row r="140" spans="1:8" x14ac:dyDescent="0.25">
      <c r="A140" s="2">
        <v>22180</v>
      </c>
      <c r="B140" s="3" t="s">
        <v>208</v>
      </c>
      <c r="C140" s="89"/>
      <c r="D140" s="111"/>
      <c r="E140" s="6">
        <f>SUM(E141:E145)</f>
        <v>0</v>
      </c>
      <c r="F140" s="101">
        <f>SUM(F141:F145)</f>
        <v>0</v>
      </c>
      <c r="G140" s="101">
        <f>SUM(G141:G145)</f>
        <v>0</v>
      </c>
      <c r="H140" s="101">
        <f>SUM(H141:H145)</f>
        <v>0</v>
      </c>
    </row>
    <row r="141" spans="1:8" x14ac:dyDescent="0.25">
      <c r="A141" s="104" t="s">
        <v>17</v>
      </c>
      <c r="B141" s="3" t="s">
        <v>209</v>
      </c>
      <c r="C141" s="89"/>
      <c r="D141" s="107"/>
      <c r="E141" s="108">
        <v>0</v>
      </c>
      <c r="F141" s="109">
        <v>0</v>
      </c>
      <c r="G141" s="109">
        <v>0</v>
      </c>
      <c r="H141" s="109">
        <v>0</v>
      </c>
    </row>
    <row r="142" spans="1:8" x14ac:dyDescent="0.25">
      <c r="A142" s="104" t="s">
        <v>144</v>
      </c>
      <c r="B142" s="112" t="s">
        <v>210</v>
      </c>
      <c r="C142" s="113"/>
      <c r="D142" s="107"/>
      <c r="E142" s="114">
        <v>0</v>
      </c>
      <c r="F142" s="115">
        <v>0</v>
      </c>
      <c r="G142" s="115">
        <v>0</v>
      </c>
      <c r="H142" s="115">
        <v>0</v>
      </c>
    </row>
    <row r="143" spans="1:8" x14ac:dyDescent="0.25">
      <c r="A143" s="104" t="s">
        <v>148</v>
      </c>
      <c r="B143" s="112" t="s">
        <v>211</v>
      </c>
      <c r="C143" s="113"/>
      <c r="D143" s="90"/>
      <c r="E143" s="116">
        <v>0</v>
      </c>
      <c r="F143" s="117">
        <v>0</v>
      </c>
      <c r="G143" s="117">
        <v>0</v>
      </c>
      <c r="H143" s="117">
        <v>0</v>
      </c>
    </row>
    <row r="144" spans="1:8" x14ac:dyDescent="0.25">
      <c r="A144" s="104" t="s">
        <v>212</v>
      </c>
      <c r="B144" s="112" t="s">
        <v>213</v>
      </c>
      <c r="C144" s="113"/>
      <c r="D144" s="107"/>
      <c r="E144" s="114">
        <v>0</v>
      </c>
      <c r="F144" s="115">
        <v>0</v>
      </c>
      <c r="G144" s="115">
        <v>0</v>
      </c>
      <c r="H144" s="115">
        <v>0</v>
      </c>
    </row>
    <row r="145" spans="1:8" x14ac:dyDescent="0.25">
      <c r="A145" s="104" t="s">
        <v>214</v>
      </c>
      <c r="B145" s="112" t="s">
        <v>215</v>
      </c>
      <c r="C145" s="113"/>
      <c r="D145" s="90"/>
      <c r="E145" s="116">
        <v>0</v>
      </c>
      <c r="F145" s="117">
        <v>0</v>
      </c>
      <c r="G145" s="117">
        <v>0</v>
      </c>
      <c r="H145" s="117">
        <v>0</v>
      </c>
    </row>
    <row r="146" spans="1:8" x14ac:dyDescent="0.25">
      <c r="A146" s="2">
        <v>22900</v>
      </c>
      <c r="B146" s="3" t="s">
        <v>216</v>
      </c>
      <c r="C146" s="89"/>
      <c r="D146" s="90"/>
      <c r="E146" s="6">
        <f>SUM(E147:E153)</f>
        <v>5350000</v>
      </c>
      <c r="F146" s="101">
        <f>SUM(F147:F153)</f>
        <v>6650000</v>
      </c>
      <c r="G146" s="101">
        <f>SUM(G147:G153)</f>
        <v>6650000</v>
      </c>
      <c r="H146" s="101">
        <f>SUM(H147:H153)</f>
        <v>6650001</v>
      </c>
    </row>
    <row r="147" spans="1:8" x14ac:dyDescent="0.25">
      <c r="A147" s="96" t="s">
        <v>17</v>
      </c>
      <c r="B147" s="97" t="s">
        <v>217</v>
      </c>
      <c r="C147" s="98"/>
      <c r="D147" s="118"/>
      <c r="E147" s="68">
        <v>600000</v>
      </c>
      <c r="F147" s="68">
        <v>600000</v>
      </c>
      <c r="G147" s="68">
        <v>600000</v>
      </c>
      <c r="H147" s="68">
        <v>600000</v>
      </c>
    </row>
    <row r="148" spans="1:8" x14ac:dyDescent="0.25">
      <c r="A148" s="96" t="s">
        <v>144</v>
      </c>
      <c r="B148" s="97" t="s">
        <v>218</v>
      </c>
      <c r="C148" s="98"/>
      <c r="D148" s="118"/>
      <c r="E148" s="68">
        <v>600000</v>
      </c>
      <c r="F148" s="68">
        <v>1000000</v>
      </c>
      <c r="G148" s="68">
        <v>1000000</v>
      </c>
      <c r="H148" s="68">
        <v>1000000</v>
      </c>
    </row>
    <row r="149" spans="1:8" x14ac:dyDescent="0.25">
      <c r="A149" s="96" t="s">
        <v>219</v>
      </c>
      <c r="B149" s="97" t="s">
        <v>220</v>
      </c>
      <c r="C149" s="98"/>
      <c r="D149" s="118"/>
      <c r="E149" s="68">
        <v>1100000</v>
      </c>
      <c r="F149" s="68">
        <v>1500000</v>
      </c>
      <c r="G149" s="68">
        <v>1500000</v>
      </c>
      <c r="H149" s="68">
        <v>1500000</v>
      </c>
    </row>
    <row r="150" spans="1:8" x14ac:dyDescent="0.25">
      <c r="A150" s="96" t="s">
        <v>221</v>
      </c>
      <c r="B150" s="97" t="s">
        <v>222</v>
      </c>
      <c r="C150" s="98"/>
      <c r="D150" s="118"/>
      <c r="E150" s="68">
        <v>50000</v>
      </c>
      <c r="F150" s="68">
        <v>50000</v>
      </c>
      <c r="G150" s="68">
        <v>50000</v>
      </c>
      <c r="H150" s="68">
        <v>50000</v>
      </c>
    </row>
    <row r="151" spans="1:8" x14ac:dyDescent="0.25">
      <c r="A151" s="96" t="s">
        <v>223</v>
      </c>
      <c r="B151" s="97" t="s">
        <v>224</v>
      </c>
      <c r="C151" s="98"/>
      <c r="D151" s="118"/>
      <c r="E151" s="68">
        <v>1500000</v>
      </c>
      <c r="F151" s="68">
        <v>1500000</v>
      </c>
      <c r="G151" s="68">
        <v>1500000</v>
      </c>
      <c r="H151" s="68">
        <v>1500000</v>
      </c>
    </row>
    <row r="152" spans="1:8" x14ac:dyDescent="0.25">
      <c r="A152" s="96" t="s">
        <v>225</v>
      </c>
      <c r="B152" s="97" t="s">
        <v>226</v>
      </c>
      <c r="C152" s="98"/>
      <c r="D152" s="118"/>
      <c r="E152" s="68">
        <v>1000000</v>
      </c>
      <c r="F152" s="68">
        <v>1000000</v>
      </c>
      <c r="G152" s="68">
        <v>1000000</v>
      </c>
      <c r="H152" s="68">
        <v>1000000</v>
      </c>
    </row>
    <row r="153" spans="1:8" x14ac:dyDescent="0.25">
      <c r="A153" s="96" t="s">
        <v>227</v>
      </c>
      <c r="B153" s="208" t="s">
        <v>228</v>
      </c>
      <c r="C153" s="187"/>
      <c r="D153" s="186"/>
      <c r="E153" s="68">
        <v>500000</v>
      </c>
      <c r="F153" s="68">
        <v>1000000</v>
      </c>
      <c r="G153" s="68">
        <v>1000000</v>
      </c>
      <c r="H153" s="68">
        <v>1000001</v>
      </c>
    </row>
    <row r="154" spans="1:8" x14ac:dyDescent="0.25">
      <c r="A154" s="91">
        <v>26</v>
      </c>
      <c r="B154" s="92" t="s">
        <v>229</v>
      </c>
      <c r="C154" s="93"/>
      <c r="D154" s="94"/>
      <c r="E154" s="95">
        <f>E155+E162</f>
        <v>3065000</v>
      </c>
      <c r="F154" s="95">
        <f>F155+F162</f>
        <v>1565000</v>
      </c>
      <c r="G154" s="95">
        <f>G155+G162</f>
        <v>1565000</v>
      </c>
      <c r="H154" s="95">
        <f>H155+H162</f>
        <v>1565000</v>
      </c>
    </row>
    <row r="155" spans="1:8" x14ac:dyDescent="0.25">
      <c r="A155" s="2">
        <v>26210</v>
      </c>
      <c r="B155" s="2" t="s">
        <v>230</v>
      </c>
      <c r="C155" s="3"/>
      <c r="D155" s="90"/>
      <c r="E155" s="6">
        <f>SUM(E156:E161)</f>
        <v>565000</v>
      </c>
      <c r="F155" s="6">
        <f>SUM(F156:F161)</f>
        <v>565000</v>
      </c>
      <c r="G155" s="6">
        <f>SUM(G156:G161)</f>
        <v>565000</v>
      </c>
      <c r="H155" s="6">
        <f>SUM(H156:H161)</f>
        <v>565000</v>
      </c>
    </row>
    <row r="156" spans="1:8" x14ac:dyDescent="0.25">
      <c r="A156" s="96" t="s">
        <v>17</v>
      </c>
      <c r="B156" s="186" t="s">
        <v>231</v>
      </c>
      <c r="C156" s="186"/>
      <c r="D156" s="186"/>
      <c r="E156" s="119">
        <v>100000</v>
      </c>
      <c r="F156" s="119">
        <v>100000</v>
      </c>
      <c r="G156" s="119">
        <v>100000</v>
      </c>
      <c r="H156" s="119">
        <v>100000</v>
      </c>
    </row>
    <row r="157" spans="1:8" ht="25.5" x14ac:dyDescent="0.25">
      <c r="A157" s="96" t="s">
        <v>144</v>
      </c>
      <c r="B157" s="97" t="s">
        <v>232</v>
      </c>
      <c r="C157" s="98"/>
      <c r="D157" s="120"/>
      <c r="E157" s="68">
        <v>55000</v>
      </c>
      <c r="F157" s="68">
        <v>55000</v>
      </c>
      <c r="G157" s="68">
        <v>55000</v>
      </c>
      <c r="H157" s="68">
        <v>55000</v>
      </c>
    </row>
    <row r="158" spans="1:8" x14ac:dyDescent="0.25">
      <c r="A158" s="96" t="s">
        <v>169</v>
      </c>
      <c r="B158" s="186" t="s">
        <v>233</v>
      </c>
      <c r="C158" s="186"/>
      <c r="D158" s="186"/>
      <c r="E158" s="68">
        <v>5000</v>
      </c>
      <c r="F158" s="68">
        <v>5000</v>
      </c>
      <c r="G158" s="68">
        <v>5000</v>
      </c>
      <c r="H158" s="68">
        <v>5000</v>
      </c>
    </row>
    <row r="159" spans="1:8" x14ac:dyDescent="0.25">
      <c r="A159" s="96" t="s">
        <v>146</v>
      </c>
      <c r="B159" s="186" t="s">
        <v>234</v>
      </c>
      <c r="C159" s="186"/>
      <c r="D159" s="186"/>
      <c r="E159" s="68">
        <v>215000</v>
      </c>
      <c r="F159" s="68">
        <v>215000</v>
      </c>
      <c r="G159" s="68">
        <v>215000</v>
      </c>
      <c r="H159" s="68">
        <v>215000</v>
      </c>
    </row>
    <row r="160" spans="1:8" x14ac:dyDescent="0.25">
      <c r="A160" s="96" t="s">
        <v>235</v>
      </c>
      <c r="B160" s="186" t="s">
        <v>236</v>
      </c>
      <c r="C160" s="186"/>
      <c r="D160" s="186"/>
      <c r="E160" s="68">
        <v>140000</v>
      </c>
      <c r="F160" s="68">
        <v>140000</v>
      </c>
      <c r="G160" s="68">
        <v>140000</v>
      </c>
      <c r="H160" s="68">
        <v>140000</v>
      </c>
    </row>
    <row r="161" spans="1:8" x14ac:dyDescent="0.25">
      <c r="A161" s="96" t="s">
        <v>237</v>
      </c>
      <c r="B161" s="186" t="s">
        <v>238</v>
      </c>
      <c r="C161" s="187"/>
      <c r="D161" s="186"/>
      <c r="E161" s="68">
        <v>50000</v>
      </c>
      <c r="F161" s="68">
        <v>50000</v>
      </c>
      <c r="G161" s="68">
        <v>50000</v>
      </c>
      <c r="H161" s="68">
        <v>50000</v>
      </c>
    </row>
    <row r="162" spans="1:8" x14ac:dyDescent="0.25">
      <c r="A162" s="2">
        <v>26313</v>
      </c>
      <c r="B162" s="3" t="s">
        <v>239</v>
      </c>
      <c r="C162" s="89"/>
      <c r="D162" s="90"/>
      <c r="E162" s="6">
        <f>E163</f>
        <v>2500000</v>
      </c>
      <c r="F162" s="6">
        <f t="shared" ref="F162:H162" si="1">F163</f>
        <v>1000000</v>
      </c>
      <c r="G162" s="6">
        <f t="shared" si="1"/>
        <v>1000000</v>
      </c>
      <c r="H162" s="6">
        <f t="shared" si="1"/>
        <v>1000000</v>
      </c>
    </row>
    <row r="163" spans="1:8" x14ac:dyDescent="0.25">
      <c r="A163" s="96" t="s">
        <v>240</v>
      </c>
      <c r="B163" s="186" t="s">
        <v>241</v>
      </c>
      <c r="C163" s="188"/>
      <c r="D163" s="189"/>
      <c r="E163" s="68">
        <v>2500000</v>
      </c>
      <c r="F163" s="121">
        <v>1000000</v>
      </c>
      <c r="G163" s="68">
        <v>1000000</v>
      </c>
      <c r="H163" s="68">
        <v>1000000</v>
      </c>
    </row>
    <row r="164" spans="1:8" x14ac:dyDescent="0.25">
      <c r="A164" s="91">
        <v>27</v>
      </c>
      <c r="B164" s="92" t="s">
        <v>242</v>
      </c>
      <c r="C164" s="93"/>
      <c r="D164" s="94"/>
      <c r="E164" s="95">
        <f t="shared" ref="E164:H165" si="2">E165</f>
        <v>1500000</v>
      </c>
      <c r="F164" s="95">
        <f t="shared" si="2"/>
        <v>2000000</v>
      </c>
      <c r="G164" s="95">
        <f t="shared" si="2"/>
        <v>2000000</v>
      </c>
      <c r="H164" s="95">
        <f t="shared" si="2"/>
        <v>2000000</v>
      </c>
    </row>
    <row r="165" spans="1:8" x14ac:dyDescent="0.25">
      <c r="A165" s="2">
        <v>27210</v>
      </c>
      <c r="B165" s="3" t="s">
        <v>243</v>
      </c>
      <c r="C165" s="89"/>
      <c r="D165" s="90"/>
      <c r="E165" s="6">
        <f t="shared" si="2"/>
        <v>1500000</v>
      </c>
      <c r="F165" s="6">
        <f t="shared" si="2"/>
        <v>2000000</v>
      </c>
      <c r="G165" s="6">
        <f t="shared" si="2"/>
        <v>2000000</v>
      </c>
      <c r="H165" s="6">
        <f t="shared" si="2"/>
        <v>2000000</v>
      </c>
    </row>
    <row r="166" spans="1:8" x14ac:dyDescent="0.25">
      <c r="A166" s="96" t="s">
        <v>154</v>
      </c>
      <c r="B166" s="186" t="s">
        <v>244</v>
      </c>
      <c r="C166" s="188"/>
      <c r="D166" s="189"/>
      <c r="E166" s="68">
        <v>1500000</v>
      </c>
      <c r="F166" s="68">
        <v>2000000</v>
      </c>
      <c r="G166" s="68">
        <v>2000000</v>
      </c>
      <c r="H166" s="68">
        <v>2000000</v>
      </c>
    </row>
    <row r="167" spans="1:8" x14ac:dyDescent="0.25">
      <c r="A167" s="91">
        <v>28</v>
      </c>
      <c r="B167" s="92" t="s">
        <v>245</v>
      </c>
      <c r="C167" s="93"/>
      <c r="D167" s="94"/>
      <c r="E167" s="95">
        <f t="shared" ref="E167:H168" si="3">E168</f>
        <v>2000000</v>
      </c>
      <c r="F167" s="95">
        <f t="shared" si="3"/>
        <v>2500000</v>
      </c>
      <c r="G167" s="95">
        <f t="shared" si="3"/>
        <v>2500000</v>
      </c>
      <c r="H167" s="95">
        <f t="shared" si="3"/>
        <v>2500000</v>
      </c>
    </row>
    <row r="168" spans="1:8" x14ac:dyDescent="0.25">
      <c r="A168" s="2">
        <v>28211</v>
      </c>
      <c r="B168" s="3" t="s">
        <v>246</v>
      </c>
      <c r="C168" s="89"/>
      <c r="D168" s="90"/>
      <c r="E168" s="6">
        <f t="shared" si="3"/>
        <v>2000000</v>
      </c>
      <c r="F168" s="6">
        <f t="shared" si="3"/>
        <v>2500000</v>
      </c>
      <c r="G168" s="6">
        <f t="shared" si="3"/>
        <v>2500000</v>
      </c>
      <c r="H168" s="6">
        <f t="shared" si="3"/>
        <v>2500000</v>
      </c>
    </row>
    <row r="169" spans="1:8" x14ac:dyDescent="0.25">
      <c r="A169" s="122" t="s">
        <v>150</v>
      </c>
      <c r="B169" s="190" t="s">
        <v>247</v>
      </c>
      <c r="C169" s="191"/>
      <c r="D169" s="190"/>
      <c r="E169" s="123">
        <v>2000000</v>
      </c>
      <c r="F169" s="123">
        <v>2500000</v>
      </c>
      <c r="G169" s="123">
        <v>2500000</v>
      </c>
      <c r="H169" s="123">
        <v>2500000</v>
      </c>
    </row>
    <row r="170" spans="1:8" x14ac:dyDescent="0.25">
      <c r="A170" s="192" t="s">
        <v>248</v>
      </c>
      <c r="B170" s="192"/>
      <c r="C170" s="192"/>
      <c r="D170" s="192"/>
      <c r="E170" s="124">
        <f>E171</f>
        <v>301000000</v>
      </c>
      <c r="F170" s="124">
        <f>F171</f>
        <v>666000000</v>
      </c>
      <c r="G170" s="124">
        <f>G171</f>
        <v>157000000</v>
      </c>
      <c r="H170" s="124">
        <f>H171</f>
        <v>1000000</v>
      </c>
    </row>
    <row r="171" spans="1:8" x14ac:dyDescent="0.25">
      <c r="A171" s="33">
        <v>31</v>
      </c>
      <c r="B171" s="125" t="s">
        <v>249</v>
      </c>
      <c r="C171" s="193" t="s">
        <v>250</v>
      </c>
      <c r="D171" s="194"/>
      <c r="E171" s="126">
        <f>E172+E183+E185+E195</f>
        <v>301000000</v>
      </c>
      <c r="F171" s="126">
        <f>F172+F183+F185+F195</f>
        <v>666000000</v>
      </c>
      <c r="G171" s="126">
        <f>G172+G183+G185+G195</f>
        <v>157000000</v>
      </c>
      <c r="H171" s="126">
        <f>H172+H183+H185+H195</f>
        <v>1000000</v>
      </c>
    </row>
    <row r="172" spans="1:8" x14ac:dyDescent="0.25">
      <c r="A172" s="2">
        <v>31112</v>
      </c>
      <c r="B172" s="3" t="s">
        <v>251</v>
      </c>
      <c r="C172" s="127"/>
      <c r="D172" s="128"/>
      <c r="E172" s="6">
        <f>E173+E178+E181+E182</f>
        <v>269800000</v>
      </c>
      <c r="F172" s="6">
        <f>F173+F178+F181+F182</f>
        <v>617000000</v>
      </c>
      <c r="G172" s="6">
        <f>G173+G178+G181+G182</f>
        <v>156000000</v>
      </c>
      <c r="H172" s="6">
        <f>H173+H178+H181+H182</f>
        <v>0</v>
      </c>
    </row>
    <row r="173" spans="1:8" ht="16.149999999999999" customHeight="1" x14ac:dyDescent="0.25">
      <c r="A173" s="96" t="s">
        <v>252</v>
      </c>
      <c r="B173" s="97" t="s">
        <v>253</v>
      </c>
      <c r="C173" s="195">
        <v>1100000</v>
      </c>
      <c r="D173" s="196"/>
      <c r="E173" s="68">
        <f>SUM(E175:E176)</f>
        <v>245000000</v>
      </c>
      <c r="F173" s="68">
        <f>SUM(F175:F176)</f>
        <v>600000000</v>
      </c>
      <c r="G173" s="68">
        <f>SUM(G175:G176)</f>
        <v>156000000</v>
      </c>
      <c r="H173" s="68">
        <f>SUM(H175:H176)</f>
        <v>0</v>
      </c>
    </row>
    <row r="174" spans="1:8" x14ac:dyDescent="0.25">
      <c r="A174" s="129"/>
      <c r="B174" s="130" t="s">
        <v>7</v>
      </c>
      <c r="C174" s="131"/>
      <c r="D174" s="132"/>
      <c r="E174" s="68"/>
      <c r="F174" s="68"/>
      <c r="G174" s="68"/>
      <c r="H174" s="68"/>
    </row>
    <row r="175" spans="1:8" x14ac:dyDescent="0.25">
      <c r="A175" s="129"/>
      <c r="B175" s="130" t="s">
        <v>283</v>
      </c>
      <c r="C175" s="197">
        <v>1100000000</v>
      </c>
      <c r="D175" s="198"/>
      <c r="E175" s="133">
        <f>244130000+1800000-930000</f>
        <v>245000000</v>
      </c>
      <c r="F175" s="133">
        <v>600000000</v>
      </c>
      <c r="G175" s="134">
        <f>213000000-57000000</f>
        <v>156000000</v>
      </c>
      <c r="H175" s="134">
        <v>0</v>
      </c>
    </row>
    <row r="176" spans="1:8" x14ac:dyDescent="0.25">
      <c r="A176" s="135"/>
      <c r="B176" s="136" t="s">
        <v>254</v>
      </c>
      <c r="C176" s="199">
        <v>300000000</v>
      </c>
      <c r="D176" s="200"/>
      <c r="E176" s="137">
        <v>0</v>
      </c>
      <c r="F176" s="137">
        <v>0</v>
      </c>
      <c r="G176" s="137">
        <v>0</v>
      </c>
      <c r="H176" s="137">
        <v>0</v>
      </c>
    </row>
    <row r="177" spans="1:8" x14ac:dyDescent="0.25">
      <c r="A177" s="135"/>
      <c r="B177" s="136" t="s">
        <v>284</v>
      </c>
      <c r="C177" s="138"/>
      <c r="D177" s="139"/>
      <c r="E177" s="137">
        <f>E173-E175-E176</f>
        <v>0</v>
      </c>
      <c r="F177" s="137">
        <f t="shared" ref="F177:H177" si="4">F173-F175-F176</f>
        <v>0</v>
      </c>
      <c r="G177" s="137">
        <f t="shared" si="4"/>
        <v>0</v>
      </c>
      <c r="H177" s="137">
        <f t="shared" si="4"/>
        <v>0</v>
      </c>
    </row>
    <row r="178" spans="1:8" x14ac:dyDescent="0.25">
      <c r="A178" s="96" t="s">
        <v>255</v>
      </c>
      <c r="B178" s="97" t="s">
        <v>256</v>
      </c>
      <c r="C178" s="140"/>
      <c r="D178" s="132"/>
      <c r="E178" s="68">
        <f>E179+E180</f>
        <v>4800000</v>
      </c>
      <c r="F178" s="68">
        <f>F179+F180</f>
        <v>2000000</v>
      </c>
      <c r="G178" s="68">
        <f>G179+G180</f>
        <v>0</v>
      </c>
      <c r="H178" s="68">
        <f>H179+H180</f>
        <v>0</v>
      </c>
    </row>
    <row r="179" spans="1:8" x14ac:dyDescent="0.25">
      <c r="A179" s="141"/>
      <c r="B179" s="142" t="s">
        <v>257</v>
      </c>
      <c r="C179" s="182">
        <v>16440</v>
      </c>
      <c r="D179" s="183"/>
      <c r="E179" s="143">
        <f>1000000+1300000</f>
        <v>2300000</v>
      </c>
      <c r="F179" s="143">
        <f>1700000-1700000</f>
        <v>0</v>
      </c>
      <c r="G179" s="144">
        <v>0</v>
      </c>
      <c r="H179" s="144">
        <v>0</v>
      </c>
    </row>
    <row r="180" spans="1:8" x14ac:dyDescent="0.25">
      <c r="A180" s="141"/>
      <c r="B180" s="142" t="s">
        <v>258</v>
      </c>
      <c r="C180" s="182">
        <v>45930</v>
      </c>
      <c r="D180" s="183"/>
      <c r="E180" s="143">
        <f>2800000-300000</f>
        <v>2500000</v>
      </c>
      <c r="F180" s="143">
        <v>2000000</v>
      </c>
      <c r="G180" s="144"/>
      <c r="H180" s="144">
        <v>0</v>
      </c>
    </row>
    <row r="181" spans="1:8" x14ac:dyDescent="0.25">
      <c r="A181" s="96" t="s">
        <v>259</v>
      </c>
      <c r="B181" s="97" t="s">
        <v>260</v>
      </c>
      <c r="C181" s="140"/>
      <c r="D181" s="145"/>
      <c r="E181" s="68">
        <v>20000000</v>
      </c>
      <c r="F181" s="68">
        <v>15000000</v>
      </c>
      <c r="G181" s="68">
        <v>0</v>
      </c>
      <c r="H181" s="68">
        <v>0</v>
      </c>
    </row>
    <row r="182" spans="1:8" x14ac:dyDescent="0.25">
      <c r="A182" s="96" t="s">
        <v>261</v>
      </c>
      <c r="B182" s="97" t="s">
        <v>262</v>
      </c>
      <c r="C182" s="140"/>
      <c r="D182" s="145"/>
      <c r="E182" s="68">
        <v>0</v>
      </c>
      <c r="F182" s="68">
        <v>0</v>
      </c>
      <c r="G182" s="68">
        <v>0</v>
      </c>
      <c r="H182" s="68">
        <v>0</v>
      </c>
    </row>
    <row r="183" spans="1:8" x14ac:dyDescent="0.25">
      <c r="A183" s="2">
        <v>31121</v>
      </c>
      <c r="B183" s="3" t="s">
        <v>263</v>
      </c>
      <c r="C183" s="4"/>
      <c r="D183" s="5"/>
      <c r="E183" s="6">
        <f>E184</f>
        <v>2400000</v>
      </c>
      <c r="F183" s="6">
        <f t="shared" ref="F183:H183" si="5">F184</f>
        <v>0</v>
      </c>
      <c r="G183" s="6">
        <f t="shared" si="5"/>
        <v>0</v>
      </c>
      <c r="H183" s="6">
        <f t="shared" si="5"/>
        <v>0</v>
      </c>
    </row>
    <row r="184" spans="1:8" x14ac:dyDescent="0.25">
      <c r="A184" s="146">
        <v>31121801</v>
      </c>
      <c r="B184" s="147" t="s">
        <v>264</v>
      </c>
      <c r="C184" s="148"/>
      <c r="D184" s="149"/>
      <c r="E184" s="121">
        <v>2400000</v>
      </c>
      <c r="F184" s="121">
        <v>0</v>
      </c>
      <c r="G184" s="121">
        <v>0</v>
      </c>
      <c r="H184" s="121">
        <v>0</v>
      </c>
    </row>
    <row r="185" spans="1:8" x14ac:dyDescent="0.25">
      <c r="A185" s="2">
        <v>31122</v>
      </c>
      <c r="B185" s="3" t="s">
        <v>265</v>
      </c>
      <c r="C185" s="4"/>
      <c r="D185" s="150"/>
      <c r="E185" s="6">
        <f>E186+E194</f>
        <v>28800000</v>
      </c>
      <c r="F185" s="6">
        <f>F186+F194</f>
        <v>49000000</v>
      </c>
      <c r="G185" s="6">
        <f>G186+G194</f>
        <v>1000000</v>
      </c>
      <c r="H185" s="6">
        <f>H186+H194</f>
        <v>1000000</v>
      </c>
    </row>
    <row r="186" spans="1:8" x14ac:dyDescent="0.25">
      <c r="A186" s="96" t="s">
        <v>266</v>
      </c>
      <c r="B186" s="97" t="s">
        <v>267</v>
      </c>
      <c r="C186" s="140"/>
      <c r="D186" s="145"/>
      <c r="E186" s="68">
        <f>SUM(E187:E194)</f>
        <v>28800000</v>
      </c>
      <c r="F186" s="68">
        <f>SUM(F187:F193)</f>
        <v>49000000</v>
      </c>
      <c r="G186" s="68">
        <f>SUM(G187:G193)</f>
        <v>1000000</v>
      </c>
      <c r="H186" s="68">
        <f>SUM(H187:H193)</f>
        <v>1000000</v>
      </c>
    </row>
    <row r="187" spans="1:8" x14ac:dyDescent="0.25">
      <c r="A187" s="151"/>
      <c r="B187" s="152" t="s">
        <v>268</v>
      </c>
      <c r="C187" s="182">
        <v>9000</v>
      </c>
      <c r="D187" s="183"/>
      <c r="E187" s="153">
        <v>435000</v>
      </c>
      <c r="F187" s="154">
        <v>0</v>
      </c>
      <c r="G187" s="154">
        <v>0</v>
      </c>
      <c r="H187" s="154">
        <v>0</v>
      </c>
    </row>
    <row r="188" spans="1:8" x14ac:dyDescent="0.25">
      <c r="A188" s="151"/>
      <c r="B188" s="152" t="s">
        <v>269</v>
      </c>
      <c r="C188" s="155"/>
      <c r="D188" s="156"/>
      <c r="E188" s="153">
        <v>1000000</v>
      </c>
      <c r="F188" s="157">
        <f>1000000+2000000</f>
        <v>3000000</v>
      </c>
      <c r="G188" s="153">
        <v>1000000</v>
      </c>
      <c r="H188" s="153">
        <v>1000000</v>
      </c>
    </row>
    <row r="189" spans="1:8" x14ac:dyDescent="0.25">
      <c r="A189" s="151"/>
      <c r="B189" s="152" t="s">
        <v>270</v>
      </c>
      <c r="C189" s="182">
        <v>25000</v>
      </c>
      <c r="D189" s="183"/>
      <c r="E189" s="158">
        <v>24000000</v>
      </c>
      <c r="F189" s="159">
        <f>9300000+14700000</f>
        <v>24000000</v>
      </c>
      <c r="G189" s="153">
        <v>0</v>
      </c>
      <c r="H189" s="153">
        <v>0</v>
      </c>
    </row>
    <row r="190" spans="1:8" ht="24" x14ac:dyDescent="0.25">
      <c r="A190" s="151"/>
      <c r="B190" s="152" t="s">
        <v>271</v>
      </c>
      <c r="C190" s="182">
        <v>10000</v>
      </c>
      <c r="D190" s="183"/>
      <c r="E190" s="153">
        <f>235000+130000</f>
        <v>365000</v>
      </c>
      <c r="F190" s="154">
        <v>0</v>
      </c>
      <c r="G190" s="153">
        <v>0</v>
      </c>
      <c r="H190" s="153">
        <v>0</v>
      </c>
    </row>
    <row r="191" spans="1:8" ht="24" x14ac:dyDescent="0.25">
      <c r="A191" s="151"/>
      <c r="B191" s="152" t="s">
        <v>272</v>
      </c>
      <c r="C191" s="182">
        <v>15000</v>
      </c>
      <c r="D191" s="183"/>
      <c r="E191" s="158">
        <v>3000000</v>
      </c>
      <c r="F191" s="153">
        <v>12000000</v>
      </c>
      <c r="G191" s="153">
        <v>0</v>
      </c>
      <c r="H191" s="153">
        <v>0</v>
      </c>
    </row>
    <row r="192" spans="1:8" ht="24" x14ac:dyDescent="0.25">
      <c r="A192" s="151"/>
      <c r="B192" s="152" t="s">
        <v>273</v>
      </c>
      <c r="C192" s="182">
        <v>3100</v>
      </c>
      <c r="D192" s="183"/>
      <c r="E192" s="153">
        <v>0</v>
      </c>
      <c r="F192" s="153"/>
      <c r="G192" s="153">
        <v>0</v>
      </c>
      <c r="H192" s="153">
        <v>0</v>
      </c>
    </row>
    <row r="193" spans="1:8" x14ac:dyDescent="0.25">
      <c r="A193" s="160"/>
      <c r="B193" s="161" t="s">
        <v>274</v>
      </c>
      <c r="C193" s="184">
        <v>12000</v>
      </c>
      <c r="D193" s="185"/>
      <c r="E193" s="159">
        <v>0</v>
      </c>
      <c r="F193" s="162">
        <f>8000000+2000000</f>
        <v>10000000</v>
      </c>
      <c r="G193" s="159">
        <v>0</v>
      </c>
      <c r="H193" s="159">
        <v>0</v>
      </c>
    </row>
    <row r="194" spans="1:8" x14ac:dyDescent="0.25">
      <c r="A194" s="104" t="s">
        <v>275</v>
      </c>
      <c r="B194" s="163" t="s">
        <v>276</v>
      </c>
      <c r="C194" s="164"/>
      <c r="D194" s="165"/>
      <c r="E194" s="114">
        <v>0</v>
      </c>
      <c r="F194" s="114">
        <v>0</v>
      </c>
      <c r="G194" s="114">
        <v>0</v>
      </c>
      <c r="H194" s="114">
        <v>0</v>
      </c>
    </row>
    <row r="195" spans="1:8" x14ac:dyDescent="0.25">
      <c r="A195" s="2">
        <v>31132</v>
      </c>
      <c r="B195" s="3" t="s">
        <v>277</v>
      </c>
      <c r="C195" s="166"/>
      <c r="D195" s="167"/>
      <c r="E195" s="6">
        <f>E196</f>
        <v>0</v>
      </c>
      <c r="F195" s="6">
        <f>F196</f>
        <v>0</v>
      </c>
      <c r="G195" s="6">
        <f>G196</f>
        <v>0</v>
      </c>
      <c r="H195" s="6">
        <f>H196</f>
        <v>0</v>
      </c>
    </row>
    <row r="196" spans="1:8" x14ac:dyDescent="0.25">
      <c r="A196" s="41" t="s">
        <v>278</v>
      </c>
      <c r="B196" s="84" t="s">
        <v>279</v>
      </c>
      <c r="C196" s="168"/>
      <c r="D196" s="169"/>
      <c r="E196" s="1">
        <f>SUM(E197:E198)</f>
        <v>0</v>
      </c>
      <c r="F196" s="1">
        <f>SUM(F197:F198)</f>
        <v>0</v>
      </c>
      <c r="G196" s="1">
        <f>SUM(G197:G198)</f>
        <v>0</v>
      </c>
      <c r="H196" s="1">
        <f>SUM(H197:H198)</f>
        <v>0</v>
      </c>
    </row>
    <row r="197" spans="1:8" ht="13.15" customHeight="1" x14ac:dyDescent="0.25">
      <c r="A197" s="170"/>
      <c r="B197" s="171" t="s">
        <v>280</v>
      </c>
      <c r="C197" s="175">
        <v>106170</v>
      </c>
      <c r="D197" s="176"/>
      <c r="E197" s="172">
        <v>0</v>
      </c>
      <c r="F197" s="172">
        <v>0</v>
      </c>
      <c r="G197" s="172">
        <v>0</v>
      </c>
      <c r="H197" s="172">
        <v>0</v>
      </c>
    </row>
    <row r="198" spans="1:8" ht="15.75" thickBot="1" x14ac:dyDescent="0.3">
      <c r="A198" s="170"/>
      <c r="B198" s="171" t="s">
        <v>281</v>
      </c>
      <c r="C198" s="177">
        <v>64000</v>
      </c>
      <c r="D198" s="178"/>
      <c r="E198" s="88">
        <v>0</v>
      </c>
      <c r="F198" s="173">
        <v>0</v>
      </c>
      <c r="G198" s="173">
        <v>0</v>
      </c>
      <c r="H198" s="173">
        <v>0</v>
      </c>
    </row>
    <row r="199" spans="1:8" ht="16.5" thickBot="1" x14ac:dyDescent="0.3">
      <c r="A199" s="179" t="s">
        <v>282</v>
      </c>
      <c r="B199" s="180"/>
      <c r="C199" s="180"/>
      <c r="D199" s="181"/>
      <c r="E199" s="174">
        <f>E11+E170</f>
        <v>848000000</v>
      </c>
      <c r="F199" s="174">
        <f>F11+F170</f>
        <v>1230000000</v>
      </c>
      <c r="G199" s="174">
        <f>G11+G170</f>
        <v>705000000</v>
      </c>
      <c r="H199" s="174">
        <f>H11+H170</f>
        <v>548000000</v>
      </c>
    </row>
  </sheetData>
  <mergeCells count="40">
    <mergeCell ref="B10:D10"/>
    <mergeCell ref="A2:D2"/>
    <mergeCell ref="A4:B4"/>
    <mergeCell ref="A5:D5"/>
    <mergeCell ref="A6:D6"/>
    <mergeCell ref="A7:H7"/>
    <mergeCell ref="B159:D159"/>
    <mergeCell ref="A11:D11"/>
    <mergeCell ref="C13:C14"/>
    <mergeCell ref="D13:D14"/>
    <mergeCell ref="C39:C40"/>
    <mergeCell ref="D39:D40"/>
    <mergeCell ref="C74:C75"/>
    <mergeCell ref="D74:D75"/>
    <mergeCell ref="B98:D98"/>
    <mergeCell ref="B135:D135"/>
    <mergeCell ref="B153:D153"/>
    <mergeCell ref="B156:D156"/>
    <mergeCell ref="B158:D158"/>
    <mergeCell ref="C180:D180"/>
    <mergeCell ref="B160:D160"/>
    <mergeCell ref="B161:D161"/>
    <mergeCell ref="B163:D163"/>
    <mergeCell ref="B166:D166"/>
    <mergeCell ref="B169:D169"/>
    <mergeCell ref="A170:D170"/>
    <mergeCell ref="C171:D171"/>
    <mergeCell ref="C173:D173"/>
    <mergeCell ref="C175:D175"/>
    <mergeCell ref="C176:D176"/>
    <mergeCell ref="C179:D179"/>
    <mergeCell ref="C197:D197"/>
    <mergeCell ref="C198:D198"/>
    <mergeCell ref="A199:D199"/>
    <mergeCell ref="C187:D187"/>
    <mergeCell ref="C189:D189"/>
    <mergeCell ref="C190:D190"/>
    <mergeCell ref="C191:D191"/>
    <mergeCell ref="C192:D192"/>
    <mergeCell ref="C193:D19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Computer Room</cp:lastModifiedBy>
  <dcterms:created xsi:type="dcterms:W3CDTF">2018-07-08T04:47:53Z</dcterms:created>
  <dcterms:modified xsi:type="dcterms:W3CDTF">2018-10-22T10:04:39Z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