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mohamed\Documents\Planning Research &amp; Development\2023\Wrangling\NewData set\To Upload\MSB\"/>
    </mc:Choice>
  </mc:AlternateContent>
  <bookViews>
    <workbookView xWindow="0" yWindow="0" windowWidth="25200" windowHeight="11880"/>
  </bookViews>
  <sheets>
    <sheet name="39-40-4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s>
  <definedNames>
    <definedName name="\A">#REF!</definedName>
    <definedName name="\B">#REF!</definedName>
    <definedName name="\bb">#REF!</definedName>
    <definedName name="\BOF">#REF!</definedName>
    <definedName name="\BOF1">#REF!</definedName>
    <definedName name="\BOPF1">#REF!</definedName>
    <definedName name="\C">[2]Contents!#REF!</definedName>
    <definedName name="\D">#REF!</definedName>
    <definedName name="\E">#REF!</definedName>
    <definedName name="\F">#REF!</definedName>
    <definedName name="\G">#REF!</definedName>
    <definedName name="\H">#REF!</definedName>
    <definedName name="\I">#REF!</definedName>
    <definedName name="\J">#REF!</definedName>
    <definedName name="\K">[3]Contents!#REF!</definedName>
    <definedName name="\L">[3]Contents!#REF!</definedName>
    <definedName name="\M">#REF!</definedName>
    <definedName name="\N">[3]Contents!#REF!</definedName>
    <definedName name="\O">[3]Contents!#REF!</definedName>
    <definedName name="\P">#REF!</definedName>
    <definedName name="\Q">#REF!</definedName>
    <definedName name="\R">[4]D!#REF!</definedName>
    <definedName name="\S">#REF!</definedName>
    <definedName name="\T">#REF!</definedName>
    <definedName name="\T1">#REF!</definedName>
    <definedName name="\T2">[5]BOP!#REF!</definedName>
    <definedName name="\U">#REF!</definedName>
    <definedName name="\V">#REF!</definedName>
    <definedName name="\W">#REF!</definedName>
    <definedName name="\X">#REF!</definedName>
    <definedName name="\Y">#REF!</definedName>
    <definedName name="\Z">[3]Contents!#REF!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'[6]OFF  QUO  30.11.10'!#REF!</definedName>
    <definedName name="___IV74576">'[6]OFF  QUO  30.11.10'!#REF!</definedName>
    <definedName name="___IV95059">'[6]OFF  QUO  30.11.10'!#REF!</definedName>
    <definedName name="___V1">#REF!</definedName>
    <definedName name="___VI1">#REF!</definedName>
    <definedName name="___VII1">#REF!</definedName>
    <definedName name="__123Graph_A" hidden="1">[7]Work_sect!#REF!</definedName>
    <definedName name="__123Graph_ACurrent" hidden="1">[8]CPIINDEX!$O$263:$O$310</definedName>
    <definedName name="__123Graph_AREER" hidden="1">[9]ER!#REF!</definedName>
    <definedName name="__123Graph_B" hidden="1">[7]Work_sect!#REF!</definedName>
    <definedName name="__123Graph_BCurrent" hidden="1">[8]CPIINDEX!$S$263:$S$310</definedName>
    <definedName name="__123Graph_BREER" hidden="1">[9]ER!#REF!</definedName>
    <definedName name="__123Graph_C" hidden="1">[7]Work_sect!#REF!</definedName>
    <definedName name="__123Graph_CREER" hidden="1">[9]ER!#REF!</definedName>
    <definedName name="__123Graph_D" hidden="1">[7]Work_sect!#REF!</definedName>
    <definedName name="__123Graph_E" hidden="1">[7]Work_sect!#REF!</definedName>
    <definedName name="__123Graph_F" hidden="1">[7]Work_sect!#REF!</definedName>
    <definedName name="__123Graph_X" hidden="1">[7]Work_sect!#REF!</definedName>
    <definedName name="__123Graph_XCurrent" hidden="1">[8]CPIINDEX!$B$263:$B$310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'[6]OFF  QUO  30.11.10'!#REF!</definedName>
    <definedName name="__IV74576">'[6]OFF  QUO  30.11.10'!#REF!</definedName>
    <definedName name="__IV95059">'[6]OFF  QUO  30.11.10'!#REF!</definedName>
    <definedName name="__V1">#REF!</definedName>
    <definedName name="__VI1">#REF!</definedName>
    <definedName name="__VII1">#REF!</definedName>
    <definedName name="_10__123Graph_BChart_4A" hidden="1">[8]CPIINDEX!#REF!</definedName>
    <definedName name="_11__123Graph_BCPI_ER_LOG" hidden="1">[9]ER!#REF!</definedName>
    <definedName name="_12__123Graph_BIBA_IBRD" hidden="1">[9]WB!#REF!</definedName>
    <definedName name="_13__123Graph_XChart_1A" hidden="1">[8]CPIINDEX!$B$263:$B$310</definedName>
    <definedName name="_14__123Graph_XChart_2A" hidden="1">[8]CPIINDEX!$B$203:$B$310</definedName>
    <definedName name="_15__123Graph_XChart_3A" hidden="1">[8]CPIINDEX!$B$203:$B$310</definedName>
    <definedName name="_16__123Graph_XChart_4A" hidden="1">[8]CPIINDEX!$B$239:$B$298</definedName>
    <definedName name="_17_0CUADRO_N__4.">[10]Afiliados!#REF!</definedName>
    <definedName name="_18_0GRÁFICO_N_10.2">[10]Afiliados!#REF!</definedName>
    <definedName name="_1981">[11]WEO_WETA!$D$14:$D$35</definedName>
    <definedName name="_1982">[11]WEO_WETA!$F$14:$F$35</definedName>
    <definedName name="_1983">[11]WEO_WETA!$G$14:$G$35</definedName>
    <definedName name="_1984">[11]WEO_WETA!$H$14:$H$35</definedName>
    <definedName name="_1985">[11]WEO_WETA!$I$14:$I$35</definedName>
    <definedName name="_1986">[11]WEO_WETA!$J$14:$J$35</definedName>
    <definedName name="_1987">[11]WEO_WETA!$K$14:$K$35</definedName>
    <definedName name="_1988">[11]WEO_WETA!$L$14:$L$35</definedName>
    <definedName name="_1989">[11]WEO_WETA!$M$14:$M$35</definedName>
    <definedName name="_1990">[11]WEO_WETA!$N$14:$N$35</definedName>
    <definedName name="_1991">[11]WEO_WETA!$O$14:$O$35</definedName>
    <definedName name="_1992">[11]WEO_WETA!$P$14:$P$35</definedName>
    <definedName name="_1993">[11]WEO_WETA!$Q$14:$Q$35</definedName>
    <definedName name="_1994">[11]WEO_WETA!$R$14:$R$35</definedName>
    <definedName name="_1995">[11]WEO_WETA!$S$14:$S$35</definedName>
    <definedName name="_1996">[11]WEO_WETA!$T$14:$T$35</definedName>
    <definedName name="_1996m1">'[11]IFS SURVEYS Dec1990_Feb2004'!#REF!</definedName>
    <definedName name="_1997">[11]WEO_WETA!$U$14:$U$35</definedName>
    <definedName name="_1998">[11]WEO_WETA!$V$14:$V$35</definedName>
    <definedName name="_1999">[11]WEO_WETA!$W$14:$W$35</definedName>
    <definedName name="_1r">#REF!</definedName>
    <definedName name="_2000">[11]WEO_WETA!$X$14:$X$35</definedName>
    <definedName name="_2001">[11]WEO_WETA!$Y$14:$Y$35</definedName>
    <definedName name="_2002">[11]WEO_WETA!$Z$14:$Z$35</definedName>
    <definedName name="_2003">[11]WEO_WETA!$AA$14:$AA$35</definedName>
    <definedName name="_2Macros_Import_.qbop">[12]!'[Macros Import].qbop'</definedName>
    <definedName name="_3__123Graph_AChart_1A" hidden="1">[8]CPIINDEX!$O$263:$O$310</definedName>
    <definedName name="_3__123Graph_ACPI_ER_LOG" hidden="1">[9]ER!#REF!</definedName>
    <definedName name="_4__123Graph_AChart_2A" hidden="1">[8]CPIINDEX!$K$203:$K$304</definedName>
    <definedName name="_4__123Graph_BCPI_ER_LOG" hidden="1">[9]ER!#REF!</definedName>
    <definedName name="_5__123Graph_AChart_3A" hidden="1">[8]CPIINDEX!$O$203:$O$304</definedName>
    <definedName name="_5__123Graph_BIBA_IBRD" hidden="1">[9]WB!#REF!</definedName>
    <definedName name="_6__123Graph_AChart_4A" hidden="1">[8]CPIINDEX!$O$239:$O$298</definedName>
    <definedName name="_7__123Graph_ACPI_ER_LOG" hidden="1">[9]ER!#REF!</definedName>
    <definedName name="_8__123Graph_BChart_1A" hidden="1">[8]CPIINDEX!$S$263:$S$310</definedName>
    <definedName name="_9__123Graph_BChart_3A" hidden="1">[8]CPIINDEX!#REF!</definedName>
    <definedName name="_ALT205">#REF!</definedName>
    <definedName name="_ARR1">#REF!</definedName>
    <definedName name="_ASR1">#REF!</definedName>
    <definedName name="_ASR10">#REF!</definedName>
    <definedName name="_ASR2">#REF!</definedName>
    <definedName name="_ASR3">#REF!</definedName>
    <definedName name="_ASR6">'[13]Table 6 BoZ'!$A$1:$G$42</definedName>
    <definedName name="_ASR8">#REF!</definedName>
    <definedName name="_ASR9">#REF!</definedName>
    <definedName name="_bas1">[14]Output!$A$1:$I$49</definedName>
    <definedName name="_bas2">[14]Output!$A$1:$H$46</definedName>
    <definedName name="_bdm1">#REF!</definedName>
    <definedName name="_BOP1">#REF!</definedName>
    <definedName name="_BOP2">[15]BoP!#REF!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#REF!:INDEX(#REF!,#REF!,#REF!)</definedName>
    <definedName name="_ext18D3110Ct" comment="Auto-added dynamic range">#REF!:INDEX(#REF!,#REF!,#REF!)</definedName>
    <definedName name="_ext18D31112r" comment="Auto-added dynamic range">#REF!:INDEX(#REF!,#REF!,#REF!)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hidden="1">#REF!</definedName>
    <definedName name="_Fill1" hidden="1">#REF!</definedName>
    <definedName name="_xlnm._FilterDatabase" hidden="1">[16]C!$P$428:$T$428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'[17]OFF  QUO  30.11.10'!#REF!</definedName>
    <definedName name="_IV74576">'[17]OFF  QUO  30.11.10'!#REF!</definedName>
    <definedName name="_IV95059">'[17]OFF  QUO  30.11.10'!#REF!</definedName>
    <definedName name="_Key1" hidden="1">'[18]Savings &amp; Invest.'!$M$5</definedName>
    <definedName name="_Key2" hidden="1">'[19]11 rev 94 '!#REF!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'[20]Annual Tables'!#REF!</definedName>
    <definedName name="_NIR2004">#REF!</definedName>
    <definedName name="_Order1" hidden="1">0</definedName>
    <definedName name="_Order2" hidden="1">0</definedName>
    <definedName name="_PAG2">[20]Index!#REF!</definedName>
    <definedName name="_PAG3">[20]Index!#REF!</definedName>
    <definedName name="_PAG4">[20]Index!#REF!</definedName>
    <definedName name="_PAG5">[20]Index!#REF!</definedName>
    <definedName name="_PAG6">[20]Index!#REF!</definedName>
    <definedName name="_PAG7">#REF!</definedName>
    <definedName name="_Parse_Out" hidden="1">#REF!</definedName>
    <definedName name="_prt1">[0]!_prt1</definedName>
    <definedName name="_prt2">[0]!_prt2</definedName>
    <definedName name="_prt3">[0]!_prt3</definedName>
    <definedName name="_prt4">[0]!_prt4</definedName>
    <definedName name="_prt5">[0]!_prt5</definedName>
    <definedName name="_prt6">[0]!_prt6</definedName>
    <definedName name="_prt7">[0]!_prt7</definedName>
    <definedName name="_prt8">[0]!_prt8</definedName>
    <definedName name="_RED10">#REF!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hidden="1">#REF!</definedName>
    <definedName name="_Regression_X" hidden="1">#REF!</definedName>
    <definedName name="_Regression_Y" hidden="1">#REF!</definedName>
    <definedName name="_RES2">[15]RES!#REF!</definedName>
    <definedName name="_rge1">#REF!</definedName>
    <definedName name="_SDR978">#REF!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[21]TC!#REF!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'[22]34_EXDO'!#REF!</definedName>
    <definedName name="_TAB37">'[22]34_EXDO'!#REF!</definedName>
    <definedName name="_TAB38">'[22]30_BOP'!#REF!</definedName>
    <definedName name="_TAB39">#REF!</definedName>
    <definedName name="_TAB4">#REF!</definedName>
    <definedName name="_TAB5">#REF!</definedName>
    <definedName name="_TAB6">#REF!</definedName>
    <definedName name="_tab7">'[13]Table 5 Mon Survey'!$A$1:$E$58</definedName>
    <definedName name="_tab8">'[13]Table 6 BoZ'!$A$1:$E$42</definedName>
    <definedName name="_tab9">#REF!</definedName>
    <definedName name="_V1">#REF!</definedName>
    <definedName name="_VI1">#REF!</definedName>
    <definedName name="_VII1">#REF!</definedName>
    <definedName name="_WAT182">'[23]Committed Debt Outflows'!$I$63</definedName>
    <definedName name="_WAT364">'[23]Committed Debt Outflows'!$I$102</definedName>
    <definedName name="_WAT91">'[23]Committed Debt Outflows'!$I$30</definedName>
    <definedName name="_WB2">#REF!</definedName>
    <definedName name="_WEO1">#REF!</definedName>
    <definedName name="_WEO2">#REF!</definedName>
    <definedName name="_WT1">[7]Work_sect!#REF!</definedName>
    <definedName name="_WT5">[7]Work_sect!#REF!</definedName>
    <definedName name="_WT6">[7]Work_sect!#REF!</definedName>
    <definedName name="_WT7">[7]Work_sect!#REF!</definedName>
    <definedName name="_www">#REF!</definedName>
    <definedName name="_WYS1">#REF!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[24]CIRRs!#REF!</definedName>
    <definedName name="_xr96">[24]CIRRs!#REF!</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_Z">[5]Imp!#REF!</definedName>
    <definedName name="a">'[25]10'!#REF!</definedName>
    <definedName name="A._Pre_cutoff_date_original_maturities__subject_to_further_rescheduling_1">#REF!</definedName>
    <definedName name="a078_171">#REF!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'[25]10'!#REF!</definedName>
    <definedName name="AAA">#REF!</definedName>
    <definedName name="aaaaa">#REF!</definedName>
    <definedName name="aaaaaaaaaa">[0]!aaaaaaaaaa</definedName>
    <definedName name="aaaaaaaaaaaaaaaaaaaaa">#REF!</definedName>
    <definedName name="aaaaaaaaaaaaaaaaaaaaaaaaaaa">#REF!</definedName>
    <definedName name="AAAAAAAAAAAAAAAAAAAAAAAAAAAAAAAAAAAAA">#REF!</definedName>
    <definedName name="ab">'[26]10'!#REF!</definedName>
    <definedName name="abc">'[17]OFF  QUO  30.11.10'!#REF!</definedName>
    <definedName name="abcdef">#REF!</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'[27]COP FED'!#REF!</definedName>
    <definedName name="ACwvu.PLA2." hidden="1">'[27]COP FED'!$A$1:$N$49</definedName>
    <definedName name="Adb">[28]CIRRs!$C$59</definedName>
    <definedName name="ADDENDUM">#REF!</definedName>
    <definedName name="Adf">[28]CIRRs!$C$60</definedName>
    <definedName name="Adjusted_undrawn_balance">#REF!</definedName>
    <definedName name="af">#REF!</definedName>
    <definedName name="AFRASIA">#REF!</definedName>
    <definedName name="AG">#REF!</definedName>
    <definedName name="ai">'[26]10'!#REF!</definedName>
    <definedName name="ALL">'[5]Imp:DSA output'!$C$9:$R$464</definedName>
    <definedName name="ALLBANKS">#REF!</definedName>
    <definedName name="ALT">#REF!</definedName>
    <definedName name="AMB">#REF!</definedName>
    <definedName name="amefp1">'[29]Table 8'!$A$1:$AL$61</definedName>
    <definedName name="amefp3">'[29]Table 10'!$A$1:$AN$63</definedName>
    <definedName name="amort">[30]info!$A$5:$AP$18</definedName>
    <definedName name="Amorti">[31]info!#REF!</definedName>
    <definedName name="AMORTIZATION">#REF!</definedName>
    <definedName name="annexa1">#REF!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[32]Zambia!#REF!</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hidden="1">{#N/A,#N/A,TRUE,"Table1USD";#N/A,#N/A,TRUE,"Table1GBP"}</definedName>
    <definedName name="asaaaaaaaaaaaaaaaaaaaaaaaaaaa">#REF!</definedName>
    <definedName name="asdf">#REF!</definedName>
    <definedName name="asdfasf" hidden="1">{#N/A,#N/A,FALSE,"INTERST"}</definedName>
    <definedName name="asdgb" hidden="1">{#N/A,#N/A,TRUE,"Table1USD";#N/A,#N/A,TRUE,"Table1GBP"}</definedName>
    <definedName name="Asector">#REF!</definedName>
    <definedName name="ASSBOP">[7]Work_sect!#REF!</definedName>
    <definedName name="ASSFISC">[7]Work_sect!#REF!</definedName>
    <definedName name="ASSGLOBAL">[7]Work_sect!#REF!</definedName>
    <definedName name="Assistance">#REF!</definedName>
    <definedName name="ASSMON">[7]Work_sect!#REF!</definedName>
    <definedName name="ASSSECTOR">[7]Work_sect!#REF!</definedName>
    <definedName name="ASSUMPB">[33]E!#REF!</definedName>
    <definedName name="Assumptions_for_Rescheduling">#REF!</definedName>
    <definedName name="atab1">#REF!</definedName>
    <definedName name="atab10">#REF!</definedName>
    <definedName name="atab2">'[29]Table 2'!$A$1:$R$88</definedName>
    <definedName name="atab3">'[29]Table 3'!$A$1:$R$88</definedName>
    <definedName name="atab4">'[13]Table 5 Mon Survey'!$A$1:$G$58</definedName>
    <definedName name="atab5">'[13]Table 6 BoZ'!$A$1:$G$42</definedName>
    <definedName name="atab6">'[29]Table 6'!$B$2:$P$104</definedName>
    <definedName name="atab7">'[29]Table 7'!$B$2:$L$78</definedName>
    <definedName name="atab8">'[29]Table 11'!$A$1:$C$66</definedName>
    <definedName name="atab9">#REF!</definedName>
    <definedName name="atab9b">#REF!</definedName>
    <definedName name="atrade">[12]!atrade</definedName>
    <definedName name="ATS">[28]CIRRs!$C$77</definedName>
    <definedName name="Aug_50">#REF!</definedName>
    <definedName name="Aug_51">#REF!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'[34]10'!#REF!</definedName>
    <definedName name="B_to_C">[35]T1!#REF!</definedName>
    <definedName name="B2C">[35]T1!#REF!</definedName>
    <definedName name="Badea">[28]CIRRs!$C$67</definedName>
    <definedName name="BankingSurvey">#REF!</definedName>
    <definedName name="banks">#REF!</definedName>
    <definedName name="BARODA">#REF!</definedName>
    <definedName name="BASDAT">'[20]Annual Tables'!#REF!</definedName>
    <definedName name="base">[36]Relief!$AF$4</definedName>
    <definedName name="baseflag">#REF!</definedName>
    <definedName name="BaseYear">[37]Nominal!$A$4</definedName>
    <definedName name="BASIC">#REF!</definedName>
    <definedName name="Batumi_debt">#REF!</definedName>
    <definedName name="bb">'[38]10'!#REF!</definedName>
    <definedName name="BB_RawDataRLK">#REF!</definedName>
    <definedName name="BBB">#REF!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[28]CIRRs!$C$70</definedName>
    <definedName name="BDM">#REF!</definedName>
    <definedName name="BDMM">#REF!</definedName>
    <definedName name="BE">#N/A</definedName>
    <definedName name="BEA">#REF!</definedName>
    <definedName name="BEABA">#REF!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[28]CIRRs!$C$79</definedName>
    <definedName name="Beg_Bal">#REF!</definedName>
    <definedName name="Bei">[31]terms!#REF!</definedName>
    <definedName name="BENNTFDATE">#REF!</definedName>
    <definedName name="BEO">#REF!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[0]!BFLD_DF</definedName>
    <definedName name="BFLD_DF2">[0]!BFLD_DF2</definedName>
    <definedName name="BFLG">#N/A</definedName>
    <definedName name="BFLG_D">#N/A</definedName>
    <definedName name="BFLG_DF">#N/A</definedName>
    <definedName name="BFLRES">'[39]WETA BOP'!#REF!</definedName>
    <definedName name="BFO">#REF!</definedName>
    <definedName name="BFO_S">'[39]WETA BOP'!#REF!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'[25]10'!#REF!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'[40]Ex rate bloom'!$A$4</definedName>
    <definedName name="BLPH14" hidden="1">[41]Raw_1!#REF!</definedName>
    <definedName name="BLPH2" hidden="1">'[40]Ex rate bloom'!$D$4</definedName>
    <definedName name="BLPH3" hidden="1">'[40]Ex rate bloom'!$G$4</definedName>
    <definedName name="BLPH4" hidden="1">'[40]Ex rate bloom'!$J$4</definedName>
    <definedName name="BLPH5" hidden="1">'[40]Ex rate bloom'!$M$4</definedName>
    <definedName name="BLPH6" hidden="1">'[40]Ex rate bloom'!$P$4</definedName>
    <definedName name="BLPH7" hidden="1">'[40]Ex rate bloom'!$S$4</definedName>
    <definedName name="BLPH8" hidden="1">'[40]Ex rate bloom'!$V$4</definedName>
    <definedName name="BLPH80" hidden="1">'[42]Technology indices '!$A$4</definedName>
    <definedName name="BLPH81" hidden="1">'[42]Technology indices '!$E$4</definedName>
    <definedName name="BLPH82" hidden="1">'[42]Technology indices '!$I$4</definedName>
    <definedName name="BM">#REF!</definedName>
    <definedName name="BM.GSR.FCTY.CD">#REF!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[43]Q6!$E$28:$AH$28</definedName>
    <definedName name="BMI">#REF!</definedName>
    <definedName name="BMII">#N/A</definedName>
    <definedName name="BMII_7">#REF!</definedName>
    <definedName name="BMII_G">#REF!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[0]!board2</definedName>
    <definedName name="BOF">#REF!</definedName>
    <definedName name="Bolivia">#REF!</definedName>
    <definedName name="bom">'[25]10'!#REF!</definedName>
    <definedName name="BOMB2">#REF!</definedName>
    <definedName name="BOMBILLS">#REF!</definedName>
    <definedName name="BON">'[11]Monetary Dev_Monthly'!#REF!</definedName>
    <definedName name="BOP">#N/A</definedName>
    <definedName name="BOP.RED">#REF!</definedName>
    <definedName name="BOP.SR">#REF!</definedName>
    <definedName name="BOP.SR_">#REF!</definedName>
    <definedName name="bop_indices">#REF!</definedName>
    <definedName name="bop_monthly_NIR_output">#REF!</definedName>
    <definedName name="bop_monthly_nir_output_to_money">'[44]Monthly data'!#REF!</definedName>
    <definedName name="bop_output">#REF!</definedName>
    <definedName name="bop_output_to_debt">#REF!</definedName>
    <definedName name="BOP2CAD">[35]T1!#REF!</definedName>
    <definedName name="BOPE">#REF!</definedName>
    <definedName name="bopeng">#REF!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'[45]GRZ cashflow'!$A$1:$K$76</definedName>
    <definedName name="bv">#REF!</definedName>
    <definedName name="BX">#REF!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[43]Q6!$E$26:$AH$26</definedName>
    <definedName name="BXI">#REF!</definedName>
    <definedName name="BXS">#REF!</definedName>
    <definedName name="c_heading">'[11]Table of Contents'!$D$110:$O$111</definedName>
    <definedName name="CAD">[28]CIRRs!$C$80</definedName>
    <definedName name="CAD2BOP">[35]T1!#REF!</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[0]!calcCAS</definedName>
    <definedName name="calcNGS_NGDP">#N/A</definedName>
    <definedName name="capital">[46]Static!$B$3</definedName>
    <definedName name="CAS_PROC">[0]!CAS_PROC</definedName>
    <definedName name="CASH">#REF!</definedName>
    <definedName name="cashflow">#REF!</definedName>
    <definedName name="cashflow98">#REF!</definedName>
    <definedName name="cashflow99">#REF!</definedName>
    <definedName name="cc" hidden="1">{"Riqfin97",#N/A,FALSE,"Tran";"Riqfinpro",#N/A,FALSE,"Tran"}</definedName>
    <definedName name="ccc">'[47]Table 1'!#REF!</definedName>
    <definedName name="cccc">#N/A</definedName>
    <definedName name="CFA">[28]CIRRs!$C$81</definedName>
    <definedName name="ch">#REF!</definedName>
    <definedName name="CHANGESWRITE">#REF!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[28]CIRRs!$C$82</definedName>
    <definedName name="chii10">#REF!</definedName>
    <definedName name="chii11">#REF!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'[25]10'!#REF!</definedName>
    <definedName name="client">#REF!</definedName>
    <definedName name="CNY">#REF!</definedName>
    <definedName name="cod">#REF!</definedName>
    <definedName name="column_headings">'[48]99TC17FY'!$A$5:$H$9</definedName>
    <definedName name="column_numbers">'[48]99TC17FY'!$B$11:$H$11</definedName>
    <definedName name="CONCK">#REF!</definedName>
    <definedName name="Cons">#REF!</definedName>
    <definedName name="contents">#REF!</definedName>
    <definedName name="contents2" hidden="1">[49]MSRV!#REF!</definedName>
    <definedName name="copystart">#REF!</definedName>
    <definedName name="COPYSTART_1">#REF!</definedName>
    <definedName name="COPYSTART_2">#REF!</definedName>
    <definedName name="COPYSTART_3">#REF!</definedName>
    <definedName name="Copytodebt">'[5]in-out'!#REF!</definedName>
    <definedName name="core08">#REF!</definedName>
    <definedName name="COUNT">#REF!</definedName>
    <definedName name="COUNTER">#REF!</definedName>
    <definedName name="Country">[50]Cover!$D$5</definedName>
    <definedName name="Country_adjective">[50]Cover!$D$6</definedName>
    <definedName name="CountryName">[37]Nominal!$A$6</definedName>
    <definedName name="cp" hidden="1">'[51]C Summary'!#REF!</definedName>
    <definedName name="CPF">#REF!</definedName>
    <definedName name="CPI_1">#REF!</definedName>
    <definedName name="CPI_1c">#REF!</definedName>
    <definedName name="CPI_Core">#REF!</definedName>
    <definedName name="CPI_gth">#REF!</definedName>
    <definedName name="CPI_NAT_monthly">#REF!</definedName>
    <definedName name="CPT">[2]Input:Work2!$A$1:$O$26</definedName>
    <definedName name="Created_by">#REF!</definedName>
    <definedName name="CRF">#REF!</definedName>
    <definedName name="CRIT1E">#REF!</definedName>
    <definedName name="CRIT1F">#REF!</definedName>
    <definedName name="critf">'[52]Bench - 99'!#REF!</definedName>
    <definedName name="CSB.BOP">#REF!</definedName>
    <definedName name="CSB.BOP2">#REF!</definedName>
    <definedName name="CSB.SIM">#REF!</definedName>
    <definedName name="CSB.TOT">#REF!</definedName>
    <definedName name="CSB.TOT2">#REF!</definedName>
    <definedName name="CSBBOP.TAB">#REF!</definedName>
    <definedName name="Currencies">#REF!</definedName>
    <definedName name="currency">[53]Reference!$B$39:$F$69</definedName>
    <definedName name="CurrencyList">'[54]Report Form'!$B$5:$B$7</definedName>
    <definedName name="CurrVintage">[55]Current!$D$66</definedName>
    <definedName name="Cwvu.a." hidden="1">[56]BOP!$A$36:$IV$36,[56]BOP!$A$44:$IV$44,[56]BOP!$A$59:$IV$59,[56]BOP!#REF!,[56]BOP!#REF!,[56]BOP!$A$81:$IV$88</definedName>
    <definedName name="Cwvu.bop." hidden="1">[56]BOP!$A$36:$IV$36,[56]BOP!$A$44:$IV$44,[56]BOP!$A$59:$IV$59,[56]BOP!#REF!,[56]BOP!#REF!,[56]BOP!$A$81:$IV$88</definedName>
    <definedName name="Cwvu.bop.sr." hidden="1">[56]BOP!$A$36:$IV$36,[56]BOP!$A$44:$IV$44,[56]BOP!$A$59:$IV$59,[56]BOP!#REF!,[56]BOP!#REF!,[56]BOP!$A$81:$IV$88</definedName>
    <definedName name="Cwvu.bopsdr.sr." hidden="1">[56]BOP!$A$36:$IV$36,[56]BOP!$A$44:$IV$44,[56]BOP!$A$59:$IV$59,[56]BOP!#REF!,[56]BOP!#REF!,[56]BOP!$A$81:$IV$88</definedName>
    <definedName name="Cwvu.cotton." hidden="1">[56]BOP!$A$36:$IV$36,[56]BOP!$A$44:$IV$44,[56]BOP!$A$59:$IV$59,[56]BOP!#REF!,[56]BOP!#REF!,[56]BOP!$A$79:$IV$79,[56]BOP!$A$81:$IV$88,[56]BOP!#REF!</definedName>
    <definedName name="Cwvu.cottonall." hidden="1">[56]BOP!$A$36:$IV$36,[56]BOP!$A$44:$IV$44,[56]BOP!$A$59:$IV$59,[56]BOP!#REF!,[56]BOP!#REF!,[56]BOP!$A$79:$IV$79,[56]BOP!$A$81:$IV$88</definedName>
    <definedName name="Cwvu.exportdetails." hidden="1">[56]BOP!$A$36:$IV$36,[56]BOP!$A$44:$IV$44,[56]BOP!$A$59:$IV$59,[56]BOP!#REF!,[56]BOP!#REF!,[56]BOP!$A$79:$IV$79,[56]BOP!#REF!</definedName>
    <definedName name="Cwvu.exports." hidden="1">[56]BOP!$A$36:$IV$36,[56]BOP!$A$44:$IV$44,[56]BOP!$A$59:$IV$59,[56]BOP!#REF!,[56]BOP!#REF!,[56]BOP!$A$79:$IV$79,[56]BOP!$A$81:$IV$88,[56]BOP!#REF!</definedName>
    <definedName name="Cwvu.gold." hidden="1">[56]BOP!$A$36:$IV$36,[56]BOP!$A$44:$IV$44,[56]BOP!$A$59:$IV$59,[56]BOP!#REF!,[56]BOP!#REF!,[56]BOP!$A$79:$IV$79,[56]BOP!$A$81:$IV$88,[56]BOP!#REF!</definedName>
    <definedName name="Cwvu.goldall." hidden="1">[56]BOP!$A$36:$IV$36,[56]BOP!$A$44:$IV$44,[56]BOP!$A$59:$IV$59,[56]BOP!#REF!,[56]BOP!#REF!,[56]BOP!$A$79:$IV$79,[56]BOP!$A$81:$IV$88,[56]BOP!#REF!</definedName>
    <definedName name="Cwvu.imports." hidden="1">[56]BOP!$A$36:$IV$36,[56]BOP!$A$44:$IV$44,[56]BOP!$A$59:$IV$59,[56]BOP!#REF!,[56]BOP!#REF!,[56]BOP!$A$79:$IV$79,[56]BOP!$A$81:$IV$88,[56]BOP!#REF!,[56]BOP!#REF!</definedName>
    <definedName name="Cwvu.importsall." hidden="1">[56]BOP!$A$36:$IV$36,[56]BOP!$A$44:$IV$44,[56]BOP!$A$59:$IV$59,[56]BOP!#REF!,[56]BOP!#REF!,[56]BOP!$A$79:$IV$79,[56]BOP!$A$81:$IV$88,[56]BOP!#REF!,[56]BOP!#REF!</definedName>
    <definedName name="Cwvu.Print." hidden="1">[57]Indic!$A$109:$IV$109,[57]Indic!$A$196:$IV$197,[57]Indic!$A$208:$IV$209,[57]Indic!$A$217:$IV$218</definedName>
    <definedName name="Cwvu.tot." hidden="1">[56]BOP!$A$36:$IV$36,[56]BOP!$A$44:$IV$44,[56]BOP!$A$59:$IV$59,[56]BOP!#REF!,[56]BOP!#REF!,[56]BOP!$A$79:$IV$79</definedName>
    <definedName name="d">#REF!</definedName>
    <definedName name="d__Chart1" comment="Auto-added dynamic range">#REF!:INDEX(#REF!,#REF!,#REF!)</definedName>
    <definedName name="d__Chart2" comment="Auto-added dynamic range">#REF!:INDEX(#REF!,#REF!,#REF!)</definedName>
    <definedName name="d__Chart3" comment="Auto-added dynamic range">#REF!:INDEX(#REF!,#REF!,#REF!)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INDEX(d__Chart6_CreditScoring,,2)</definedName>
    <definedName name="d__credit_scoring_criteria__credit_card_P" comment="Auto-added dynamic range">INDEX(d__Chart6_CreditScoring,,1)</definedName>
    <definedName name="d__credit_scoring_criteria__other_N" comment="Auto-added dynamic range">INDEX(d__Chart6_CreditScoring,,4)</definedName>
    <definedName name="d__credit_scoring_criteria__other_P" comment="Auto-added dynamic range">INDEX(d__Chart6_CreditScoring,,3)</definedName>
    <definedName name="d_Average_credit_quality__credit_card_N" comment="Auto-added dynamic range">INDEX(d__Chart6_ACQ,,2)</definedName>
    <definedName name="d_Average_credit_quality__credit_card_P" comment="Auto-added dynamic range">INDEX(d__Chart6_ACQ,,1)</definedName>
    <definedName name="d_Average_credit_quality__non_credit_card_N" comment="Auto-added dynamic range">INDEX(d__Chart6_ACQ,,4)</definedName>
    <definedName name="d_Average_credit_quality__non_credit_card_P" comment="Auto-added dynamic range">INDEX(d__Chart6_ACQ,,3)</definedName>
    <definedName name="D_B">#REF!</definedName>
    <definedName name="D_cate">#REF!</definedName>
    <definedName name="D_chg">#REF!</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INDEX(d__Chart4,,1)</definedName>
    <definedName name="d_Defaults__credit_card_N" comment="Auto-added dynamic range">INDEX(d__Chart6_Defaults,,2)</definedName>
    <definedName name="d_Defaults__credit_card_P" comment="Auto-added dynamic range">INDEX(d__Chart6_Defaults,,1)</definedName>
    <definedName name="d_Defaults__other_N" comment="Auto-added dynamic range">INDEX(d__Chart6_Defaults,,4)</definedName>
    <definedName name="d_Defaults__other_P" comment="Auto-added dynamic range">INDEX(d__Chart6_Defaults,,3)</definedName>
    <definedName name="d_Demand_from_households__credit_card_N" comment="Auto-added dynamic range">INDEX(d__Chart6_UnsecDemand,,2)</definedName>
    <definedName name="d_Demand_from_households__credit_card_P" comment="Auto-added dynamic range">INDEX(d__Chart6_UnsecDemand,,1)</definedName>
    <definedName name="d_Demand_from_households__other_N" comment="Auto-added dynamic range">INDEX(d__Chart6_UnsecDemand,,4)</definedName>
    <definedName name="d_Demand_from_households__other_P" comment="Auto-added dynamic range">INDEX(d__Chart6_UnsecDemand,,3)</definedName>
    <definedName name="D_G">#REF!</definedName>
    <definedName name="D_Ind">#REF!</definedName>
    <definedName name="D_L">#REF!</definedName>
    <definedName name="d_loan_approvals__credit_card_N" comment="Auto-added dynamic range">INDEX(d__Chart6_LA,,3)</definedName>
    <definedName name="d_loan_approvals__credit_card_P" comment="Auto-added dynamic range">INDEX(d__Chart6_LA,,2)</definedName>
    <definedName name="d_loan_approvals__other_N" comment="Auto-added dynamic range">INDEX(d__Chart6_LA,,5)</definedName>
    <definedName name="d_loan_approvals__other_P" comment="Auto-added dynamic range">INDEX(d__Chart6_LA,,4)</definedName>
    <definedName name="d_Loss_given_default" comment="Auto-added dynamic range">INDEX(d__Chart4,,3)</definedName>
    <definedName name="d_Loss_given_default__credit_card_N" comment="Auto-added dynamic range">INDEX(d__Chart6_LGD,,2)</definedName>
    <definedName name="d_Loss_given_default__credit_card_P" comment="Auto-added dynamic range">INDEX(d__Chart6_LGD,,1)</definedName>
    <definedName name="d_Loss_given_default__other_N" comment="Auto-added dynamic range">INDEX(d__Chart6_LGD,,4)</definedName>
    <definedName name="d_Loss_given_default__other_P" comment="Auto-added dynamic range">INDEX(d__Chart6_LGD,,3)</definedName>
    <definedName name="d_N___Default_rate" comment="Auto-added dynamic range">INDEX(d__Chart4,,2)</definedName>
    <definedName name="d_N___Loss_given_default" comment="Auto-added dynamic range">INDEX(d__Chart4,,4)</definedName>
    <definedName name="d_N___Overall" comment="Auto-added dynamic range">INDEX(d__Chart1,,3)</definedName>
    <definedName name="d_N___To_borrowers_with_high_LTV_ratios__c_" comment="Auto-added dynamic range">INDEX(d__Chart1,,5)</definedName>
    <definedName name="d_N_house_spreads" comment="Auto-added dynamic range">INDEX(d__Chart3,2,)</definedName>
    <definedName name="d_N_Large_Availability" comment="Auto-added dynamic range">INDEX(d__Chart7,,7)</definedName>
    <definedName name="d_N_Large_Demand" comment="Auto-added dynamic range">INDEX(d__Chart9,,6)</definedName>
    <definedName name="d_N_Large_Spreads" comment="Auto-added dynamic range">INDEX(d__Chart8,,6)</definedName>
    <definedName name="d_N_Medium_Availability" comment="Auto-added dynamic range">INDEX(d__Chart7,,5)</definedName>
    <definedName name="d_N_Medium_Demand" comment="Auto-added dynamic range">INDEX(d__Chart9,,4)</definedName>
    <definedName name="d_N_Medium_Spreads" comment="Auto-added dynamic range">INDEX(d__Chart8,,4)</definedName>
    <definedName name="d_N_Sec_spreads" comment="Auto-added dynamic range">INDEX(d__Chart2,2,)</definedName>
    <definedName name="d_N_Small_Availability" comment="Auto-added dynamic range">INDEX(d__Chart7,,3)</definedName>
    <definedName name="d_N_Small_Demand" comment="Auto-added dynamic range">INDEX(d__Chart9,,2)</definedName>
    <definedName name="d_N_Small_Spreads" comment="Auto-added dynamic range">INDEX(d__Chart8,,2)</definedName>
    <definedName name="d_N_Unsec_availability" comment="Auto-added dynamic range">INDEX(d__Chart5,2,)</definedName>
    <definedName name="D_O">#REF!</definedName>
    <definedName name="d_Overall" comment="Auto-added dynamic range">INDEX(d__Chart1,,2)</definedName>
    <definedName name="D_P">#REF!</definedName>
    <definedName name="d_P_house_spreads" comment="Auto-added dynamic range">INDEX(d__Chart3,1,)</definedName>
    <definedName name="d_P_Large_Availability" comment="Auto-added dynamic range">INDEX(d__Chart7,,6)</definedName>
    <definedName name="d_P_Large_Demand" comment="Auto-added dynamic range">INDEX(d__Chart9,,5)</definedName>
    <definedName name="d_P_Large_Spreads" comment="Auto-added dynamic range">INDEX(d__Chart8,,5)</definedName>
    <definedName name="d_P_Medium_Availability" comment="Auto-added dynamic range">INDEX(d__Chart7,,4)</definedName>
    <definedName name="d_P_Medium_Demand" comment="Auto-added dynamic range">INDEX(d__Chart9,,3)</definedName>
    <definedName name="d_P_Medium_Spreads" comment="Auto-added dynamic range">INDEX(d__Chart8,,3)</definedName>
    <definedName name="d_P_Sec_spreads" comment="Auto-added dynamic range">INDEX(d__Chart2,1,)</definedName>
    <definedName name="d_P_Small_Availability" comment="Auto-added dynamic range">INDEX(d__Chart7,,2)</definedName>
    <definedName name="d_P_Small_Demand" comment="Auto-added dynamic range">INDEX(d__Chart9,,1)</definedName>
    <definedName name="d_P_Small_Spreads" comment="Auto-added dynamic range">INDEX(d__Chart8,,1)</definedName>
    <definedName name="d_P_Unsec_availability" comment="Auto-added dynamic range">INDEX(d__Chart5,1,)</definedName>
    <definedName name="d_Quarter__column_" comment="Auto-added dynamic range">#REF!:INDEX(#REF!,#REF!,#REF!)</definedName>
    <definedName name="d_Quarter_Corp" comment="Auto-added dynamic range">INDEX(d__Chart7,,1)</definedName>
    <definedName name="d_Quarter_HHsec" comment="Auto-added dynamic range">INDEX(d__Chart1,,1)</definedName>
    <definedName name="d_Quarter_Unsec" comment="Auto-added dynamic range">INDEX(d__Chart6_LA,,1)</definedName>
    <definedName name="D_S">#REF!</definedName>
    <definedName name="d_Spreads_on_credit_card_N" comment="Auto-added dynamic range">INDEX(d__Chart6_Spreads,,2)</definedName>
    <definedName name="d_Spreads_on_credit_card_P" comment="Auto-added dynamic range">INDEX(d__Chart6_Spreads,,1)</definedName>
    <definedName name="d_Spreads_on_other_pccs_core_unsecured_N" comment="Auto-added dynamic range">INDEX(d__Chart6_Spreads,,4)</definedName>
    <definedName name="d_Spreads_on_other_pccs_core_unsecured_P" comment="Auto-added dynamic range">INDEX(d__Chart6_Spreads,,3)</definedName>
    <definedName name="D_SRM">#REF!</definedName>
    <definedName name="D_SY">#REF!</definedName>
    <definedName name="d_To_borrowers_with_high_LTV_ratios__c_" comment="Auto-added dynamic range">INDEX(d__Chart1,,4)</definedName>
    <definedName name="D_trade">'[58]9'!#REF!</definedName>
    <definedName name="D_trchg">'[58]9'!#REF!</definedName>
    <definedName name="d_Zero_Corp" comment="Auto-added dynamic range">INDEX(d__Chart7,,8)</definedName>
    <definedName name="d_Zero_Unsec" comment="Auto-added dynamic range">INDEX(d__Chart6_LA,,6)</definedName>
    <definedName name="da">#REF!</definedName>
    <definedName name="DABA">#REF!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'[59]Table-1'!#REF!</definedName>
    <definedName name="Database_MI">#REF!</definedName>
    <definedName name="database1">'[59]Table-1'!#REF!</definedName>
    <definedName name="databse">#REF!</definedName>
    <definedName name="DATE">#REF!</definedName>
    <definedName name="DATEcol">#REF!</definedName>
    <definedName name="DATEe">ChEnd DATEcol</definedName>
    <definedName name="DATES">#REF!</definedName>
    <definedName name="dates_w">#REF!</definedName>
    <definedName name="Dates1">#REF!</definedName>
    <definedName name="dates2">#REF!</definedName>
    <definedName name="dates3">#REF!</definedName>
    <definedName name="db">#REF!</definedName>
    <definedName name="DBA">'[39]WETA BOP'!#REF!</definedName>
    <definedName name="DBI">'[39]WETA BOP'!#REF!</definedName>
    <definedName name="DBML">#REF!</definedName>
    <definedName name="DBproj">#N/A</definedName>
    <definedName name="DCSa">'[60]Table 1'!#REF!</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[28]CIRRs!$C$84</definedName>
    <definedName name="Department">[37]Nominal!$B$2</definedName>
    <definedName name="DEUTSCHE">#REF!</definedName>
    <definedName name="df">#REF!</definedName>
    <definedName name="dfdbgn">'[25]10'!#REF!</definedName>
    <definedName name="dfg">'[38]10'!#REF!</definedName>
    <definedName name="dg" hidden="1">{#N/A,#N/A,TRUE,"Table1USD";#N/A,#N/A,TRUE,"Table1GBP"}</definedName>
    <definedName name="DG.DOD.MWBG.CD">#REF!</definedName>
    <definedName name="DG_S">#REF!</definedName>
    <definedName name="dgfwe">#REF!</definedName>
    <definedName name="DGproj">#N/A</definedName>
    <definedName name="dgzhdzdj">'[25]10'!#REF!</definedName>
    <definedName name="DHD">#REF!</definedName>
    <definedName name="dig8_10f">#REF!</definedName>
    <definedName name="dis">#REF!</definedName>
    <definedName name="DISBE">#REF!</definedName>
    <definedName name="DISBURSEMENT">#REF!</definedName>
    <definedName name="Discount_IDA">[61]NPV!$B$28</definedName>
    <definedName name="Discount_IDA1">#REF!</definedName>
    <definedName name="Discount_NC">[61]NPV!#REF!</definedName>
    <definedName name="DiscountRate">#REF!</definedName>
    <definedName name="DISRATE">'[62]DISC RATES'!$A$3:$E$21</definedName>
    <definedName name="DKK">#REF!</definedName>
    <definedName name="DM">#REF!</definedName>
    <definedName name="DMB">'[11]Monetary Dev_Monthly'!#REF!</definedName>
    <definedName name="DMU">'[39]WETA BOP'!#REF!</definedName>
    <definedName name="DMX">'[63]Table 1'!#REF!</definedName>
    <definedName name="DMX_Current">[50]Cover!$D$11</definedName>
    <definedName name="DMX_PRG">[50]Cover!$D$12</definedName>
    <definedName name="DO">#REF!</definedName>
    <definedName name="doit">#REF!</definedName>
    <definedName name="Download">'[11]IFS SURVEYS Dec1990_Feb2004'!#REF!</definedName>
    <definedName name="Dproj">#N/A</definedName>
    <definedName name="DPT">#REF!</definedName>
    <definedName name="dr" hidden="1">{#N/A,#N/A,TRUE,"Table1USD";#N/A,#N/A,TRUE,"Table1GBP"}</definedName>
    <definedName name="drs">'[64]Scheduled Repayment'!$E$2:$AV$2</definedName>
    <definedName name="drt">[36]Constants!$C$2</definedName>
    <definedName name="DS">#REF!</definedName>
    <definedName name="DS.MIS">#REF!</definedName>
    <definedName name="DS1.MIS">#REF!</definedName>
    <definedName name="DS2.MIS">#REF!</definedName>
    <definedName name="DS3.MIS">#REF!</definedName>
    <definedName name="DS4.MIS">#REF!</definedName>
    <definedName name="DSA_Assumptions">#REF!</definedName>
    <definedName name="DSABOP">#REF!</definedName>
    <definedName name="dsaf">'[65]Table 1'!#REF!</definedName>
    <definedName name="dsaout">#REF!</definedName>
    <definedName name="DSD">#N/A</definedName>
    <definedName name="DSD_S">#N/A</definedName>
    <definedName name="DSDB">#N/A</definedName>
    <definedName name="DSDG">#N/A</definedName>
    <definedName name="dsfgds" hidden="1">#REF!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DT.AMA.DECT.CD">#REF!</definedName>
    <definedName name="DT.AMD.DECT.CD">#REF!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[11]WEO_WETA!$AB$14:$AB$35</definedName>
    <definedName name="EBRD">#REF!</definedName>
    <definedName name="Ecowas">[31]terms!#REF!</definedName>
    <definedName name="ecrit">'[66]NPV-DP'!#REF!</definedName>
    <definedName name="ECU">#REF!</definedName>
    <definedName name="EDNA">#N/A</definedName>
    <definedName name="ee">[0]!ee</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[28]CIRRs!$C$61</definedName>
    <definedName name="elect">#REF!</definedName>
    <definedName name="EMETEL">#REF!</definedName>
    <definedName name="empty">#REF!</definedName>
    <definedName name="ENC96_TO_BOP">'[67]Links-Out'!$B$4:$U$13</definedName>
    <definedName name="end">#REF!</definedName>
    <definedName name="end.usd">[24]CIRRs!#REF!</definedName>
    <definedName name="End_Bal">#REF!</definedName>
    <definedName name="ENDA">#N/A</definedName>
    <definedName name="ENDA_PR">#REF!</definedName>
    <definedName name="endbut">"Button 3"</definedName>
    <definedName name="ENDE">#REF!</definedName>
    <definedName name="eretuytu" hidden="1">#REF!</definedName>
    <definedName name="ergferger" hidden="1">{"Main Economic Indicators",#N/A,FALSE,"C"}</definedName>
    <definedName name="ernesto">[0]!ernesto</definedName>
    <definedName name="ESAF_QUAR_GDP">#REF!</definedName>
    <definedName name="esafr">#REF!</definedName>
    <definedName name="ESP">#REF!</definedName>
    <definedName name="EU">[28]CIRRs!$C$62</definedName>
    <definedName name="EUR">[28]CIRRs!$C$87</definedName>
    <definedName name="ex">'[60]Table 1'!#REF!</definedName>
    <definedName name="Exch.Rate">#REF!</definedName>
    <definedName name="EXFIN.FRE">#REF!</definedName>
    <definedName name="EXFIN.MIS">#REF!</definedName>
    <definedName name="EXFIN.WYS">#REF!</definedName>
    <definedName name="ExitWRS">[68]Main!$AB$25</definedName>
    <definedName name="exp">#REF!,#REF!,#REF!</definedName>
    <definedName name="Exp_GDP">#REF!</definedName>
    <definedName name="Exp_S114">'[69]Table 1'!#REF!</definedName>
    <definedName name="EXPORTS">#REF!</definedName>
    <definedName name="EXR_UPDATE">#REF!</definedName>
    <definedName name="EXTDEBT">#REF!</definedName>
    <definedName name="External_debt_indicators">[70]Table3!$F$8:$AB$437:'[70]Table3'!$AB$9</definedName>
    <definedName name="Extra_Pay">#REF!</definedName>
    <definedName name="f" hidden="1">{"Main Economic Indicators",#N/A,FALSE,"C"}</definedName>
    <definedName name="FCB">#REF!</definedName>
    <definedName name="fcrit">'[66]NPV-DP'!#REF!</definedName>
    <definedName name="fcvsfvzdfgv">#REF!</definedName>
    <definedName name="fdf">#REF!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hidden="1">#REF!</definedName>
    <definedName name="FHD">'[71]27'!#REF!</definedName>
    <definedName name="FI.RES.GOLD.CD.WB">#REF!</definedName>
    <definedName name="FI.RES.TOTL.CD.WB">#REF!</definedName>
    <definedName name="FI.RES.XGLD.CD">#REF!</definedName>
    <definedName name="FIDR">#REF!</definedName>
    <definedName name="FIM">#REF!</definedName>
    <definedName name="finan">#REF!</definedName>
    <definedName name="finan1">#REF!</definedName>
    <definedName name="Financing" hidden="1">{"Tab1",#N/A,FALSE,"P";"Tab2",#N/A,FALSE,"P"}</definedName>
    <definedName name="FINREQ">#REF!</definedName>
    <definedName name="Firm">'[72]003+ Review'!$B$79:$B$175</definedName>
    <definedName name="Fisc">#REF!</definedName>
    <definedName name="FISC_">[57]Main!#REF!</definedName>
    <definedName name="FISC_CAL">#REF!</definedName>
    <definedName name="FISC2E">#REF!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'[39]WETA BOP'!#REF!</definedName>
    <definedName name="FODESEC">#REF!</definedName>
    <definedName name="Folder">[50]Cover!$D$9</definedName>
    <definedName name="footnote1">#REF!</definedName>
    <definedName name="footnoteno">#REF!</definedName>
    <definedName name="footnoteno2">#REF!</definedName>
    <definedName name="footnoteno3">#REF!</definedName>
    <definedName name="footnotes">'[48]99TC17FY'!$A$94</definedName>
    <definedName name="FP">#REF!</definedName>
    <definedName name="FP.CPI.TOTL">#REF!</definedName>
    <definedName name="FPT">#REF!</definedName>
    <definedName name="fr">'[73]Table 1'!#REF!</definedName>
    <definedName name="FRAMENO">#REF!</definedName>
    <definedName name="framework_macro">#REF!</definedName>
    <definedName name="framework_macro_new">#REF!</definedName>
    <definedName name="framework_monetary">#REF!</definedName>
    <definedName name="FRAMEYES">#REF!</definedName>
    <definedName name="French">[74]cirr_series!$AI$102:$AI$107</definedName>
    <definedName name="FrequencyList">'[54]Report Form'!$F$4:$F$8</definedName>
    <definedName name="FRF">[28]CIRRs!$C$90</definedName>
    <definedName name="FS.XPC.DDPT.CN">#REF!</definedName>
    <definedName name="FS.XPC.TDPT.CN">#REF!</definedName>
    <definedName name="fsdfsdafasdfsdfsdafafs">#REF!</definedName>
    <definedName name="FTRINDIC">#REF!</definedName>
    <definedName name="ftykffk">'[38]10'!#REF!</definedName>
    <definedName name="Full_Print">#REF!</definedName>
    <definedName name="Func">#REF!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[28]CIRRs!$C$91</definedName>
    <definedName name="GCB_NGDP">#N/A</definedName>
    <definedName name="GCEC">[75]WETA!#REF!</definedName>
    <definedName name="GCED">[75]WETA!#REF!</definedName>
    <definedName name="GCEE">[75]WETA!#REF!</definedName>
    <definedName name="GCEEP">'[76]output-weo'!#REF!</definedName>
    <definedName name="GCEES">[75]WETA!#REF!</definedName>
    <definedName name="GCEG">[75]WETA!#REF!</definedName>
    <definedName name="GCEH">[75]WETA!#REF!</definedName>
    <definedName name="GCEHP">'[76]output-weo'!#REF!</definedName>
    <definedName name="GCEI_D">[75]WETA!#REF!</definedName>
    <definedName name="GCEI_F">[75]WETA!#REF!</definedName>
    <definedName name="GCENL">[75]WETA!#REF!</definedName>
    <definedName name="GCEO">[75]WETA!#REF!</definedName>
    <definedName name="GCESWH">[75]WETA!#REF!</definedName>
    <definedName name="GCEW">[75]WETA!#REF!</definedName>
    <definedName name="GCG">'[39]WETA BOP'!#REF!</definedName>
    <definedName name="GCGC">'[39]WETA BOP'!#REF!</definedName>
    <definedName name="GCRG">[75]WETA!#REF!</definedName>
    <definedName name="gd">'[77]Table 1'!#REF!</definedName>
    <definedName name="gdfg">#REF!</definedName>
    <definedName name="GDP">#REF!</definedName>
    <definedName name="GDPDEF">#REF!</definedName>
    <definedName name="German">[74]cirr_series!$AJ$102:$AJ$107</definedName>
    <definedName name="gfdfg">'[78]Table 1'!#REF!</definedName>
    <definedName name="gg">#REF!</definedName>
    <definedName name="GGB_NGDP">#N/A</definedName>
    <definedName name="GGEC">[75]WETA!#REF!</definedName>
    <definedName name="GGENL">[75]WETA!#REF!</definedName>
    <definedName name="ggg" hidden="1">{"Riqfin97",#N/A,FALSE,"Tran";"Riqfinpro",#N/A,FALSE,"Tran"}</definedName>
    <definedName name="gggg">#REF!</definedName>
    <definedName name="ggggg" hidden="1">'[79]J(Priv.Cap)'!#REF!</definedName>
    <definedName name="gggggggggggg">[0]!gggggggggggg</definedName>
    <definedName name="ggggggggggggggggggggggggggggggggggggggg">#REF!</definedName>
    <definedName name="GGRG">[75]WETA!#REF!</definedName>
    <definedName name="ggs">[80]Page77!#REF!</definedName>
    <definedName name="ghfghfgh" hidden="1">#REF!</definedName>
    <definedName name="gnxgvnsnsftnb">[81]ImpExp!#REF!</definedName>
    <definedName name="gov">'[64]Scheduled Repayment'!$E$1:$AV$1</definedName>
    <definedName name="Gra_IDA">'[82]new multi borr (Sce 2)'!$C$14</definedName>
    <definedName name="GRA_Total_Undrawn">'[83]Table 2a'!#REF!</definedName>
    <definedName name="Grace_IDA">[61]NPV!$B$25</definedName>
    <definedName name="Grace_IDA1">#REF!</definedName>
    <definedName name="Grace_NC">[61]NPV!#REF!</definedName>
    <definedName name="Grace1_IDA">#REF!</definedName>
    <definedName name="growth">#REF!</definedName>
    <definedName name="GRR">#REF!</definedName>
    <definedName name="gsgd">'[59]Table-1'!#REF!</definedName>
    <definedName name="gstgt">'[69]Table 1'!#REF!</definedName>
    <definedName name="gt">#REF!</definedName>
    <definedName name="guyana1003" hidden="1">{"Main Economic Indicators",#N/A,FALSE,"C"}</definedName>
    <definedName name="HABIB">#REF!</definedName>
    <definedName name="hd">'[84]Table 1'!#REF!</definedName>
    <definedName name="hdhfd">#REF!</definedName>
    <definedName name="Header_Row">ROW(#REF!)</definedName>
    <definedName name="HEADING">#REF!</definedName>
    <definedName name="HEADING_1">#REF!</definedName>
    <definedName name="HEADING_2">#REF!</definedName>
    <definedName name="HEADING_3">#REF!</definedName>
    <definedName name="hghd">[85]List!$A$11:$E$963</definedName>
    <definedName name="hghdhd">#REF!</definedName>
    <definedName name="hh">#REF!</definedName>
    <definedName name="hhh" hidden="1">'[86]J(Priv.Cap)'!#REF!</definedName>
    <definedName name="hhhhhhh">#REF!</definedName>
    <definedName name="high">[46]Loanstats!$S$4:$Y$38</definedName>
    <definedName name="hihy">'[25]10'!#REF!</definedName>
    <definedName name="HIPCDATA">#REF!</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[28]CIRRs!$C$63</definedName>
    <definedName name="IDA">[28]CIRRs!$C$64</definedName>
    <definedName name="IDA_assistance">'[87]tab 14'!$B$6:$U$25</definedName>
    <definedName name="IDAr">#REF!</definedName>
    <definedName name="IESS">#REF!</definedName>
    <definedName name="Ifad">[28]CIRRs!$C$65</definedName>
    <definedName name="IFEMREPRT">#REF!</definedName>
    <definedName name="ifs">[32]Zambia!#REF!</definedName>
    <definedName name="II">#REF!</definedName>
    <definedName name="II.2">#REF!</definedName>
    <definedName name="III">#REF!</definedName>
    <definedName name="iii.15a">#REF!</definedName>
    <definedName name="IM">#REF!</definedName>
    <definedName name="ima">#REF!</definedName>
    <definedName name="IMF">#REF!</definedName>
    <definedName name="IMFtable">#REF!</definedName>
    <definedName name="impact">[88]Impact!$A$60:$AQ$81</definedName>
    <definedName name="IMPORTS">[35]T1!#REF!</definedName>
    <definedName name="INBP">#REF!</definedName>
    <definedName name="INBS">#REF!</definedName>
    <definedName name="INCPI">#REF!</definedName>
    <definedName name="ind">#REF!</definedName>
    <definedName name="indicator">#REF!</definedName>
    <definedName name="indigo">[0]!indigo</definedName>
    <definedName name="INDINT">#REF!</definedName>
    <definedName name="INDS1">#REF!</definedName>
    <definedName name="INECEL">#REF!</definedName>
    <definedName name="INEXR">#REF!</definedName>
    <definedName name="INFISC1">#REF!</definedName>
    <definedName name="INFISC2">#REF!</definedName>
    <definedName name="info">'[89]WETA-WEO'!#REF!</definedName>
    <definedName name="infonotes">#REF!</definedName>
    <definedName name="InHUB">[11]InHUB!$G$4:$U$9</definedName>
    <definedName name="INMN">#REF!</definedName>
    <definedName name="INP">#REF!</definedName>
    <definedName name="INPROJ">#REF!</definedName>
    <definedName name="INPUT_2">[15]Input!#REF!</definedName>
    <definedName name="INPUT_4">[15]Input!#REF!</definedName>
    <definedName name="Int">#REF!</definedName>
    <definedName name="interest">[90]depoStats!$B$2:$H$50</definedName>
    <definedName name="Interest_IDA">[61]NPV!$B$27</definedName>
    <definedName name="Interest_IDA1">#REF!</definedName>
    <definedName name="Interest_NC">[61]NPV!#REF!</definedName>
    <definedName name="Interest_Rate">#REF!</definedName>
    <definedName name="INTERESTLOAN">[46]Loanstats!$C$3:$I$36</definedName>
    <definedName name="InterestRate">#REF!</definedName>
    <definedName name="inthalf">[91]Sheet4!$C$58:$G$112</definedName>
    <definedName name="INTM">#REF!</definedName>
    <definedName name="INTX">#REF!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[28]CIRRs!$C$68</definedName>
    <definedName name="Item">'[72]003+ Review'!$C$79:$C$175</definedName>
    <definedName name="ITL">[28]CIRRs!$C$94</definedName>
    <definedName name="IV">#REF!</definedName>
    <definedName name="iva">'[26]10'!#REF!</definedName>
    <definedName name="iyuhioyuhouj">'[25]10'!#REF!</definedName>
    <definedName name="Jan_50">#REF!</definedName>
    <definedName name="Jan_51">#REF!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[74]cirr_series!$N$102:$N$107</definedName>
    <definedName name="jj">#REF!</definedName>
    <definedName name="jjj" hidden="1">[92]M!#REF!</definedName>
    <definedName name="jjjjjj" hidden="1">'[79]J(Priv.Cap)'!#REF!</definedName>
    <definedName name="jjjjjjjjjjjjjjjjjjjjjj">#REF!</definedName>
    <definedName name="jkl">'[93]10'!#REF!</definedName>
    <definedName name="jkujkyuj">#REF!</definedName>
    <definedName name="JPY">[28]CIRRs!$C$95</definedName>
    <definedName name="JR_PAGE_ANCHOR_0_1">#REF!</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'[94]Old Table'!$A$1:$AB$51</definedName>
    <definedName name="kk" hidden="1">{"Tab1",#N/A,FALSE,"P";"Tab2",#N/A,FALSE,"P"}</definedName>
    <definedName name="kkk" hidden="1">{"WEO",#N/A,FALSE,"Data";"PRI",#N/A,FALSE,"Data";"QUA",#N/A,FALSE,"Data"}</definedName>
    <definedName name="kkkk" hidden="1">[95]M!#REF!</definedName>
    <definedName name="KR">'[25]10'!#REF!</definedName>
    <definedName name="KRISHAY">'[25]10'!#REF!</definedName>
    <definedName name="KRR">'[25]10'!#REF!</definedName>
    <definedName name="KWD">#REF!</definedName>
    <definedName name="L">#REF!</definedName>
    <definedName name="last_EFF">#REF!</definedName>
    <definedName name="last_PRGF">#REF!</definedName>
    <definedName name="Last_Row">IF(Values_Entered,Header_Row+Number_of_Payments,Header_Row)</definedName>
    <definedName name="last_STBY">#REF!</definedName>
    <definedName name="latest1998">#REF!</definedName>
    <definedName name="LE">#REF!</definedName>
    <definedName name="LEGC">#REF!</definedName>
    <definedName name="LINES">#REF!</definedName>
    <definedName name="Liquid_liabilities">#REF!</definedName>
    <definedName name="Liquidity_ratio">#REF!</definedName>
    <definedName name="LIST">[85]List!$A$11:$E$963</definedName>
    <definedName name="lita">[0]!lita</definedName>
    <definedName name="lj">'[93]10'!#REF!</definedName>
    <definedName name="ll">#REF!</definedName>
    <definedName name="LLL">'[25]10'!#REF!</definedName>
    <definedName name="llll" hidden="1">[92]M!#REF!</definedName>
    <definedName name="llllllllllllllllllllllllllllllllllll">#REF!</definedName>
    <definedName name="loan">[46]Loan!$Q$15:$Q$127</definedName>
    <definedName name="Loan_Amount">#REF!</definedName>
    <definedName name="Loan_Start">#REF!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[16]C!$O$1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[61]NPV!$B$26</definedName>
    <definedName name="Maturity_IDA1">#REF!</definedName>
    <definedName name="Maturity_NC">[61]NPV!#REF!</definedName>
    <definedName name="May_50">#REF!</definedName>
    <definedName name="May_51">#REF!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'[20]Annual Raw Data'!#REF!</definedName>
    <definedName name="mflowsa">[12]!mflowsa</definedName>
    <definedName name="mflowsq">[12]!mflowsq</definedName>
    <definedName name="mi">#REF!</definedName>
    <definedName name="MICRO">#REF!</definedName>
    <definedName name="MIDDLE">#REF!</definedName>
    <definedName name="mil">'[96]2'!#REF!</definedName>
    <definedName name="MIN">#REF!</definedName>
    <definedName name="Minimum_working_balances">#REF!</definedName>
    <definedName name="MISC3">#REF!</definedName>
    <definedName name="MISC4">[15]OUTPUT!#REF!</definedName>
    <definedName name="MK_CASHFLOW">#REF!</definedName>
    <definedName name="mm">'[25]10'!#REF!</definedName>
    <definedName name="mmm" hidden="1">{"Riqfin97",#N/A,FALSE,"Tran";"Riqfinpro",#N/A,FALSE,"Tran"}</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[0]!Módulo2.completo</definedName>
    <definedName name="MON_SM">#REF!</definedName>
    <definedName name="MONE">#REF!</definedName>
    <definedName name="MonetarySurvey">'[11]Monetary Dev_Monthly'!$A$11:$CB$73</definedName>
    <definedName name="Money">#REF!</definedName>
    <definedName name="money_monthly_output_to_fiscal">'[44]Monthly data'!#REF!</definedName>
    <definedName name="MONEY1A">#REF!</definedName>
    <definedName name="MONEY1Q">#REF!</definedName>
    <definedName name="MONEY2A">#REF!</definedName>
    <definedName name="MONEY2Q">#REF!</definedName>
    <definedName name="MoneySurvey">#REF!</definedName>
    <definedName name="MONEYSV">'[11]Monetary Dev_Monthly'!#REF!</definedName>
    <definedName name="MONF">#REF!</definedName>
    <definedName name="MONF_SM">#REF!</definedName>
    <definedName name="monsur">#REF!</definedName>
    <definedName name="Monsuv">'[97]Monetary Dev_Monthly'!#REF!</definedName>
    <definedName name="monthly_cpi_er_from_real">#REF!</definedName>
    <definedName name="MONY">#REF!</definedName>
    <definedName name="MonyTrend">'[11]Monetary Dev_Monthly'!#REF!</definedName>
    <definedName name="MOUT">#REF!</definedName>
    <definedName name="MPCB">#REF!</definedName>
    <definedName name="MS">#REF!</definedName>
    <definedName name="MS1F">#REF!</definedName>
    <definedName name="mstocksa">[12]!mstocksa</definedName>
    <definedName name="mstocksq">[12]!mstocksq</definedName>
    <definedName name="Msurvey" hidden="1">{#N/A,#N/A,FALSE,"report1"}</definedName>
    <definedName name="Municipios">#REF!</definedName>
    <definedName name="MUR">'[98]Input Sheet'!$B$4</definedName>
    <definedName name="MUR_loan">[46]Loan!$Q$15:$Q$133</definedName>
    <definedName name="MURCol">[46]Deposits!$AC$15:$AC$773</definedName>
    <definedName name="my">#REF!</definedName>
    <definedName name="N">#REF!</definedName>
    <definedName name="NA_">[57]Main!#REF!</definedName>
    <definedName name="nam">'[96]2'!#REF!</definedName>
    <definedName name="NAMDEBT">#REF!</definedName>
    <definedName name="NAMES">#REF!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'[71]27'!#REF!</definedName>
    <definedName name="NASBOP">'[71]27'!#REF!</definedName>
    <definedName name="NASBOP4A">#REF!</definedName>
    <definedName name="NCG">#N/A</definedName>
    <definedName name="NCG_R">#N/A</definedName>
    <definedName name="NCP">#N/A</definedName>
    <definedName name="NCP_R">#N/A</definedName>
    <definedName name="Ndf">[28]CIRRs!$C$69</definedName>
    <definedName name="NE.CON.GOVT.CN">#REF!</definedName>
    <definedName name="NE.CON.GOVT.KN">#REF!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'[39]WETA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'[99]NEW-IDA'!$C$15</definedName>
    <definedName name="NINV">#N/A</definedName>
    <definedName name="NINV_R">#N/A</definedName>
    <definedName name="NLG">[28]CIRRs!$C$99</definedName>
    <definedName name="NM">#N/A</definedName>
    <definedName name="NM_R">#N/A</definedName>
    <definedName name="nmBlankRow">#REF!</definedName>
    <definedName name="nmColumnHeader">#REF!</definedName>
    <definedName name="nmData">#REF!</definedName>
    <definedName name="NMG">'[39]WETA BOP'!#REF!</definedName>
    <definedName name="NMG_R">'[39]WETA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hidden="1">{"Riqfin97",#N/A,FALSE,"Tran";"Riqfinpro",#N/A,FALSE,"Tran"}</definedName>
    <definedName name="NNAMES">'[39]WETA BOP'!#REF!</definedName>
    <definedName name="nnga" hidden="1">#REF!</definedName>
    <definedName name="nnn" hidden="1">{"Tab1",#N/A,FALSE,"P";"Tab2",#N/A,FALSE,"P"}</definedName>
    <definedName name="NOK">[28]CIRRs!$C$100</definedName>
    <definedName name="noor">#REF!</definedName>
    <definedName name="Notes">#REF!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[0]!NTDD_RG</definedName>
    <definedName name="Num_Pmt_Per_Year">#REF!</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'[39]WETA BOP'!#REF!</definedName>
    <definedName name="NXG_R">'[39]WETA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'[100]Figure 6 NPV'!$G$4</definedName>
    <definedName name="odofg">#REF!</definedName>
    <definedName name="OECD_Table">#REF!</definedName>
    <definedName name="of_which_Currencies">#REF!</definedName>
    <definedName name="of_which_SDRs">#REF!</definedName>
    <definedName name="oHIPC">#REF!</definedName>
    <definedName name="ojoj">#REF!</definedName>
    <definedName name="okk">#REF!</definedName>
    <definedName name="old">'[101]Table 1'!#REF!</definedName>
    <definedName name="oo" hidden="1">{"Riqfin97",#N/A,FALSE,"Tran";"Riqfinpro",#N/A,FALSE,"Tran"}</definedName>
    <definedName name="ooo">#REF!</definedName>
    <definedName name="Ope">#REF!</definedName>
    <definedName name="Opec">[28]CIRRs!$C$66</definedName>
    <definedName name="OTHER_FLOWS">[102]Main:Kin!$A$12:$S$642</definedName>
    <definedName name="otherCB">#REF!</definedName>
    <definedName name="otherCB1">#REF!</definedName>
    <definedName name="otherCB2">#REF!</definedName>
    <definedName name="otherCB3">#REF!</definedName>
    <definedName name="OtherCCY">[90]depoStats!$J$2:$O$50</definedName>
    <definedName name="OTHERCCY_Loan">[46]Loanstats!$K$3:$P$27</definedName>
    <definedName name="Otras_Residuales">#REF!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'[96]2'!#REF!</definedName>
    <definedName name="OUTTI">#REF!</definedName>
    <definedName name="OUTTM">#REF!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[16]E!$AJ$98:$AX$115</definedName>
    <definedName name="Pay_Date">#REF!</definedName>
    <definedName name="Pay_Num">#REF!</definedName>
    <definedName name="PAYCAP">#REF!</definedName>
    <definedName name="Paym_Cap">#REF!</definedName>
    <definedName name="Payment_Date">DATE(YEAR(Loan_Start),MONTH(Loan_Start)+Payment_Number,DAY(Loan_Start))</definedName>
    <definedName name="pchBM">#REF!</definedName>
    <definedName name="pchBMG">#REF!</definedName>
    <definedName name="pchBX">#REF!</definedName>
    <definedName name="pchBXG">#REF!</definedName>
    <definedName name="PCPI">#REF!</definedName>
    <definedName name="PCPIE">#REF!</definedName>
    <definedName name="PCPIG">#N/A</definedName>
    <definedName name="pcsod">'[64]Scheduled Repayment'!$E$4:$AK$4</definedName>
    <definedName name="pcsodds">'[64]Scheduled Repayment'!$E$3:$AK$3</definedName>
    <definedName name="PDRDSA">#REF!</definedName>
    <definedName name="PDRDSA2">#REF!</definedName>
    <definedName name="PE.NUS.FCAE">#REF!</definedName>
    <definedName name="period">[103]IN!$D$1:$I$1</definedName>
    <definedName name="PeriodList">'[54]Report Form'!$E$4:$E$74</definedName>
    <definedName name="Petroecuador">#REF!</definedName>
    <definedName name="PFP">#REF!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'[83]Table 2b'!#REF!</definedName>
    <definedName name="PRICE">#REF!</definedName>
    <definedName name="PRICETAB">#REF!</definedName>
    <definedName name="Princ">#REF!</definedName>
    <definedName name="PRINT">#REF!</definedName>
    <definedName name="_xlnm.Print_Area" localSheetId="0">'39-40-41'!$A$1:$DD$47</definedName>
    <definedName name="_xlnm.Print_Area">#REF!</definedName>
    <definedName name="Print_Area_M2">#REF!</definedName>
    <definedName name="Print_Area_MI">#REF!</definedName>
    <definedName name="PRINT_AREA_MI_7">#REF!</definedName>
    <definedName name="PRINT_AREA_MI10">#REF!</definedName>
    <definedName name="PRINT_AREA_MI8">#REF!</definedName>
    <definedName name="Print_Area_MII">#REF!</definedName>
    <definedName name="Print_Area_Reset">OFFSET(Full_Print,0,0,Last_Row)</definedName>
    <definedName name="Print_Area_T3">'[104]Table 3'!$A$1:$I$51</definedName>
    <definedName name="Print_Area_T4">'[104]Table 4'!$A$5:$L$85</definedName>
    <definedName name="Print_Area_T5">'[104]Table 5'!$A$2:$L$56</definedName>
    <definedName name="Print_Area_T6">'[104]Table 6'!$A$1:$AF$86</definedName>
    <definedName name="PRINT_AREA10">#REF!</definedName>
    <definedName name="PRINT_AREA7">#REF!</definedName>
    <definedName name="PRINT_AREA8">#REF!</definedName>
    <definedName name="PRINT_SHEET_F_ALL_YEARS">#REF!</definedName>
    <definedName name="_xlnm.Print_Titles">#REF!,#REF!</definedName>
    <definedName name="Print_Titles_MI">#REF!</definedName>
    <definedName name="print16">'[105]16'!#REF!</definedName>
    <definedName name="print20">#REF!</definedName>
    <definedName name="printA1">#REF!</definedName>
    <definedName name="printA2">#REF!</definedName>
    <definedName name="PrintArea">'[104]Table 2'!$A$3:$L$54</definedName>
    <definedName name="PRINTBOP">#REF!</definedName>
    <definedName name="printing_table1">#REF!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[68]Links!$A$1:$F$33</definedName>
    <definedName name="PRMONTH">#REF!</definedName>
    <definedName name="prn">[61]FSUOUT!$B$2:$V$32</definedName>
    <definedName name="pro">'[25]10'!#REF!</definedName>
    <definedName name="PROG">#REF!</definedName>
    <definedName name="Prog1998">'[106]2003'!#REF!</definedName>
    <definedName name="proj00">[107]sources!#REF!</definedName>
    <definedName name="prphalf">[91]Sheet4!$C$3:$G$57</definedName>
    <definedName name="PRPINTSEPT">[108]STOCK!$D$4:$W$102</definedName>
    <definedName name="PRYEAR">#REF!</definedName>
    <definedName name="PTE">#REF!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'[59]Table-1'!#REF!</definedName>
    <definedName name="QFISCAL">'[109]Quarterly Raw Data'!#REF!</definedName>
    <definedName name="QN96_7">#REF!</definedName>
    <definedName name="qq">#REF!</definedName>
    <definedName name="qqq">#REF!</definedName>
    <definedName name="QQQQQ">#REF!</definedName>
    <definedName name="QTAB7">'[109]Quarterly MacroFlow'!#REF!</definedName>
    <definedName name="QTAB7A">'[109]Quarterly MacroFlow'!#REF!</definedName>
    <definedName name="quit_dlog">[0]!quit_dlog</definedName>
    <definedName name="QUOTA">[57]AMB!#REF!</definedName>
    <definedName name="QW">#REF!</definedName>
    <definedName name="Range_TableA">#REF!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[110]rate!$A$3:$C$21</definedName>
    <definedName name="re">[111]Page77!#REF!</definedName>
    <definedName name="red">#REF!</definedName>
    <definedName name="RED.DET">#REF!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'[71]27'!#REF!</definedName>
    <definedName name="redtab29">'[71]27'!#REF!</definedName>
    <definedName name="redtab30">'[71]27'!#REF!</definedName>
    <definedName name="redtab31">'[71]27'!#REF!</definedName>
    <definedName name="redtab32">'[71]27'!#REF!</definedName>
    <definedName name="redtab33">'[71]27'!#REF!</definedName>
    <definedName name="redtab34">'[71]27'!#REF!</definedName>
    <definedName name="redtab35">#REF!</definedName>
    <definedName name="REDTbl3">#REF!</definedName>
    <definedName name="REDTbl4">#REF!</definedName>
    <definedName name="REDTbl5">#REF!</definedName>
    <definedName name="REDTbl6">#REF!</definedName>
    <definedName name="REDTbl7">#REF!</definedName>
    <definedName name="REDUC">#REF!</definedName>
    <definedName name="reducido">[0]!reducido</definedName>
    <definedName name="reduct">#REF!</definedName>
    <definedName name="Reporting_Country_Code">#REF!</definedName>
    <definedName name="Reporting_Country_Name">#REF!</definedName>
    <definedName name="Reporting_Currency_Code">#REF!</definedName>
    <definedName name="Reporting_Currency_Name">#REF!</definedName>
    <definedName name="Reporting_Scale_Name">#REF!</definedName>
    <definedName name="RES_">[35]T1!#REF!</definedName>
    <definedName name="RES_SDR">#REF!</definedName>
    <definedName name="Rescheduling_assumptions_continued">#REF!</definedName>
    <definedName name="Rev">#REF!</definedName>
    <definedName name="Rev_GDP">#REF!</definedName>
    <definedName name="revenue">[112]C!$A$747:$IV$747</definedName>
    <definedName name="Revisions">#REF!</definedName>
    <definedName name="REZ">#REF!</definedName>
    <definedName name="rg">'[59]Table-1'!#REF!</definedName>
    <definedName name="RgCcode">[37]EERProfile!$B$2</definedName>
    <definedName name="RgCName">[37]EERProfile!$A$2</definedName>
    <definedName name="RGDPA">#REF!</definedName>
    <definedName name="RgFdBaseYr">[37]EERProfile!$O$2</definedName>
    <definedName name="RgFdBper">[37]EERProfile!$M$2</definedName>
    <definedName name="RgFdDefBaseYr">[37]EERProfile!$P$2</definedName>
    <definedName name="RgFdEper">[37]EERProfile!$N$2</definedName>
    <definedName name="RgFdGrFoot">[37]EERProfile!$AC$2</definedName>
    <definedName name="RgFdGrSeries">[37]EERProfile!$AA$2:$AA$7</definedName>
    <definedName name="RgFdGrSeriesVal">[37]EERProfile!$AB$2:$AB$7</definedName>
    <definedName name="RgFdGrType">[37]EERProfile!$Z$2</definedName>
    <definedName name="RgFdPartCseries">[37]EERProfile!$K$2</definedName>
    <definedName name="RgFdPartCsource">#REF!</definedName>
    <definedName name="RgFdPartEseries">#REF!</definedName>
    <definedName name="RgFdPartEsource">#REF!</definedName>
    <definedName name="RgFdPartUserFile">[37]EERProfile!$L$2</definedName>
    <definedName name="RgFdReptCSeries">#REF!</definedName>
    <definedName name="RgFdReptCsource">#REF!</definedName>
    <definedName name="RgFdReptEseries">#REF!</definedName>
    <definedName name="RgFdReptEsource">#REF!</definedName>
    <definedName name="RgFdReptUserFile">[37]EERProfile!$G$2</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hidden="1">{#N/A,#N/A,TRUE,"Table1USD";#N/A,#N/A,TRUE,"Table1GBP"}</definedName>
    <definedName name="rng_nm">#REF!</definedName>
    <definedName name="rngErrorSort">[68]ErrCheck!$A$4</definedName>
    <definedName name="rngLastSave">[68]Main!$G$19</definedName>
    <definedName name="rngLastSent">[68]Main!$G$18</definedName>
    <definedName name="rngLastUpdate">[68]Links!$D$2</definedName>
    <definedName name="rngNeedsUpdate">[68]Links!$E$2</definedName>
    <definedName name="RNGNM">#REF!</definedName>
    <definedName name="rngQuestChecked">[68]ErrCheck!$A$3</definedName>
    <definedName name="Rows_Table">#REF!</definedName>
    <definedName name="rr" hidden="1">{"Riqfin97",#N/A,FALSE,"Tran";"Riqfinpro",#N/A,FALSE,"Tran"}</definedName>
    <definedName name="rrr">#REF!</definedName>
    <definedName name="rrrrr">#REF!</definedName>
    <definedName name="Rs">{"BOP_TAB",#N/A,FALSE,"N";"MIDTERM_TAB",#N/A,FALSE,"O";"FUND_CRED",#N/A,FALSE,"P";"DEBT_TAB1",#N/A,FALSE,"Q";"DEBT_TAB2",#N/A,FALSE,"Q";"FORFIN_TAB1",#N/A,FALSE,"R";"FORFIN_TAB2",#N/A,FALSE,"R";"BOP_ANALY",#N/A,FALSE,"U"}</definedName>
    <definedName name="rtre" hidden="1">{"Main Economic Indicators",#N/A,FALSE,"C"}</definedName>
    <definedName name="rty">'[93]10'!#REF!</definedName>
    <definedName name="Rwvu.PLA2." hidden="1">'[27]COP FED'!#REF!</definedName>
    <definedName name="Rwvu.Print." hidden="1">#N/A</definedName>
    <definedName name="rXDR">[28]CIRRs!$C$109</definedName>
    <definedName name="s">#REF!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'[25]10'!#REF!</definedName>
    <definedName name="SAVE">#REF!</definedName>
    <definedName name="save_as_wk1">[0]!save_as_wk1</definedName>
    <definedName name="SBI">#REF!</definedName>
    <definedName name="SBM">#REF!</definedName>
    <definedName name="scale">#REF!</definedName>
    <definedName name="ScalesList">'[54]Report Form'!$A$5:$A$8</definedName>
    <definedName name="Sched_Pay">#REF!</definedName>
    <definedName name="Scheduled_Extra_Payments">#REF!</definedName>
    <definedName name="Scheduled_Interest_Rate">#REF!</definedName>
    <definedName name="Scheduled_Monthly_Payment">#REF!</definedName>
    <definedName name="sdf" hidden="1">{"Main Economic Indicators",#N/A,FALSE,"C"}</definedName>
    <definedName name="sdfgzd">#REF!</definedName>
    <definedName name="sdg">'[60]Table 1'!#REF!</definedName>
    <definedName name="sdgd">'[69]Table 1'!#REF!</definedName>
    <definedName name="SDR">[28]CIRRs!$C$103</definedName>
    <definedName name="SDRs">#REF!</definedName>
    <definedName name="sds_gdp_exp_lari">#REF!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'[90]8SDM'!$A$11:$B$153</definedName>
    <definedName name="SEFI">#REF!</definedName>
    <definedName name="SEI2E">#REF!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SERIES1s:SERIES1e</definedName>
    <definedName name="SERIES1col">#REF!</definedName>
    <definedName name="SERIES1e">ChEnd SERIES1col</definedName>
    <definedName name="SERIES1s">ChStart SERIES1col</definedName>
    <definedName name="SettingsKeyDate1">#REF!</definedName>
    <definedName name="SettingsKeyDate2">#REF!</definedName>
    <definedName name="SettingsKeyDate3">#REF!</definedName>
    <definedName name="SettingsKeyDate4">#REF!</definedName>
    <definedName name="SettingsKeyDate5">#REF!</definedName>
    <definedName name="sf">'[77]Table 1'!#REF!</definedName>
    <definedName name="sgd">'[69]Table 1'!#REF!</definedName>
    <definedName name="sgdg">'[69]Table 1'!#REF!</definedName>
    <definedName name="sheet2">#REF!</definedName>
    <definedName name="SIBE">#REF!</definedName>
    <definedName name="Since_last_MPC">'[113]Sovereign spread'!$A$725</definedName>
    <definedName name="Since_last_SAN">'[113]Sovereign spread'!$A$692</definedName>
    <definedName name="SL.AGR.TOTL.IN">#REF!</definedName>
    <definedName name="SL.IND.TOTL.IN">#REF!</definedName>
    <definedName name="SL.SRV.TOTL.IN">#REF!</definedName>
    <definedName name="SL.TLF.TOTL.IN">#REF!</definedName>
    <definedName name="SOCE">#REF!</definedName>
    <definedName name="SOCF">#REF!</definedName>
    <definedName name="SODDATE">'[64]Scheduled Repayment'!$F$8</definedName>
    <definedName name="Source">#REF!</definedName>
    <definedName name="SP.DYN.CBRT.IN">#REF!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'[48]99TC17FY'!$A$96</definedName>
    <definedName name="spanners_level2">'[48]99TC17FY'!#REF!</definedName>
    <definedName name="spanners_level3">'[48]99TC17FY'!#REF!</definedName>
    <definedName name="spanners_level4">'[48]99TC17FY'!#REF!</definedName>
    <definedName name="spanners_level5">'[48]99TC17FY'!#REF!</definedName>
    <definedName name="SR.BOPSUS">#REF!</definedName>
    <definedName name="SR.LTBOPS">#REF!</definedName>
    <definedName name="SR.TAB12">#REF!</definedName>
    <definedName name="SR.TAB9">#REF!</definedName>
    <definedName name="SRTOFE">#REF!</definedName>
    <definedName name="ss">'[114]Table 1'!#REF!</definedName>
    <definedName name="sss">#REF!</definedName>
    <definedName name="SSSSS">'[25]10'!#REF!</definedName>
    <definedName name="sssssssssssssssssssssssssssssssssssssssssssssssssssssssssssssssssssssssssssssssssssssssssssssssssssssssssssss">#REF!</definedName>
    <definedName name="Staff_Rpt">#REF!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[108]STOCK!$D$4:$K$69</definedName>
    <definedName name="Stocks">#REF!</definedName>
    <definedName name="STOP">#REF!</definedName>
    <definedName name="strip">[53]pvtReport!$I$1</definedName>
    <definedName name="stub_lines">'[48]99TC17FY'!$A$11:$A$40</definedName>
    <definedName name="sum">#REF!</definedName>
    <definedName name="SUM1F">#REF!</definedName>
    <definedName name="sumdem">'[23]Committed Debt Outflows'!$L$488</definedName>
    <definedName name="SumEuro">'[23]Committed Debt Outflows'!$L$409</definedName>
    <definedName name="sumff">'[23]Committed Debt Outflows'!$L$501</definedName>
    <definedName name="sumgbp">'[23]Committed Debt Outflows'!$L$514</definedName>
    <definedName name="SumGC05">'[23]Committed Debt Outflows'!$L$161</definedName>
    <definedName name="SumGC07">'[23]Committed Debt Outflows'!$L$207</definedName>
    <definedName name="Sumgc10">'[23]Committed Debt Outflows'!$L$262</definedName>
    <definedName name="SumGC15">'[23]Committed Debt Outflows'!$L$306</definedName>
    <definedName name="Sumgc25">'[23]Committed Debt Outflows'!$L$325</definedName>
    <definedName name="sumkd">'[23]Committed Debt Outflows'!$L$531</definedName>
    <definedName name="SUMMARY">[14]Output!$B$1:$N$35</definedName>
    <definedName name="SumRand">'[23]Committed Debt Outflows'!$L$355</definedName>
    <definedName name="sumsdr">'[23]Committed Debt Outflows'!$L$527</definedName>
    <definedName name="sumsf">'[23]Committed Debt Outflows'!$L$463</definedName>
    <definedName name="SumT182">'[23]Committed Debt Outflows'!$L$63</definedName>
    <definedName name="SumT364">'[23]Committed Debt Outflows'!$L$102</definedName>
    <definedName name="SumT91">'[23]Committed Debt Outflows'!$L$30</definedName>
    <definedName name="sumtab">[14]Output!$B$1:$M$38</definedName>
    <definedName name="SumUS">'[23]Committed Debt Outflows'!$L$383</definedName>
    <definedName name="SumYen">'[23]Committed Debt Outflows'!$L$437</definedName>
    <definedName name="sumyuan">'[23]Committed Debt Outflows'!$L$450</definedName>
    <definedName name="SUPP">#REF!</definedName>
    <definedName name="SUS">#REF!</definedName>
    <definedName name="suyahs">#REF!</definedName>
    <definedName name="SwitchColor">#REF!</definedName>
    <definedName name="Swvu.PLA1." hidden="1">'[27]COP FED'!#REF!</definedName>
    <definedName name="Swvu.PLA2." hidden="1">'[27]COP FED'!$A$1:$N$49</definedName>
    <definedName name="sx">#REF!</definedName>
    <definedName name="T">#REF!</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'[104]Table 5'!$A$2:$I$55</definedName>
    <definedName name="TAB5A">#REF!</definedName>
    <definedName name="TAB6A">'[20]Annual Tables'!#REF!</definedName>
    <definedName name="TAB6B">'[20]Annual Tables'!#REF!</definedName>
    <definedName name="TAB6C">#REF!</definedName>
    <definedName name="TAB7A">#REF!</definedName>
    <definedName name="TABCASH">#REF!</definedName>
    <definedName name="TABEXCEPTFIN">#REF!</definedName>
    <definedName name="TABEXTERNAL">#REF!</definedName>
    <definedName name="table">#REF!</definedName>
    <definedName name="Table__47">[115]RED47!$A$1:$I$53</definedName>
    <definedName name="TABLE_1">#REF!</definedName>
    <definedName name="Table_1._Nigeria__Debt_Sustainability_Analysis__Adjustment_Scenario__2001_2012_1">#REF!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[33]E!#REF!</definedName>
    <definedName name="Table_debt">[116]Table!$A$3:$AB$73</definedName>
    <definedName name="table_for_SR_brief">#REF!</definedName>
    <definedName name="table_sr_brief_financing">#REF!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[117]DSA!#REF!</definedName>
    <definedName name="TABLE3A">#REF!</definedName>
    <definedName name="TABLE4A">[118]Work2:Report2!$B$45:$O$55</definedName>
    <definedName name="Table5">#REF!</definedName>
    <definedName name="Table6">#REF!</definedName>
    <definedName name="Table7">'[13]Table 5 Mon Survey'!$A$1:$E$58</definedName>
    <definedName name="Table8">'[13]Table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[116]Table_GEF!$B$2:$T$53</definedName>
    <definedName name="tbl3p1">#REF!</definedName>
    <definedName name="tbl3p2">#REF!</definedName>
    <definedName name="tblChecks">[68]ErrCheck!$A$3:$E$5</definedName>
    <definedName name="tblLinks">[68]Links!$A$4:$F$33</definedName>
    <definedName name="Tbtender">#REF!</definedName>
    <definedName name="TDATE">'[89]WETA-WEO'!#REF!</definedName>
    <definedName name="Template_Table">#REF!</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[43]Q5!$E$23:$AH$23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'[89]WETA-WEO'!#REF!</definedName>
    <definedName name="TNOV.96">#REF!</definedName>
    <definedName name="TOC">#REF!</definedName>
    <definedName name="today">'[113]Sovereign spread'!$A$730</definedName>
    <definedName name="TodaysDate">#REF!</definedName>
    <definedName name="TOFEA1">#REF!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Scheduled_Payment+Extra_Payment</definedName>
    <definedName name="totals">'[48]99TC17FY'!$12:$12,'[48]99TC17FY'!$17:$17,'[48]99TC17FY'!$22:$22,'[48]99TC17FY'!$27:$27,'[48]99TC17FY'!$32:$32,'[48]99TC17FY'!$37:$37</definedName>
    <definedName name="TOTOLDTABLE">#REF!</definedName>
    <definedName name="TOWEO">#REF!</definedName>
    <definedName name="tr">#REF!</definedName>
    <definedName name="Trade">#REF!</definedName>
    <definedName name="TRADE3">[15]Trade!#REF!</definedName>
    <definedName name="trans">#REF!</definedName>
    <definedName name="Transfer_check">#REF!</definedName>
    <definedName name="TRANSFERTEST">[119]Gin:Din!$C$2:$O$2</definedName>
    <definedName name="TRANSNAVE">#REF!</definedName>
    <definedName name="tt">#REF!</definedName>
    <definedName name="ttt" hidden="1">{"PRI",#N/A,FALSE,"Data";"QUA",#N/A,FALSE,"Data";"STR",#N/A,FALSE,"Data";"VAL",#N/A,FALSE,"Data";"WEO",#N/A,FALSE,"Data";"WGT",#N/A,FALSE,"Data"}</definedName>
    <definedName name="tttt">'[38]10'!#REF!</definedName>
    <definedName name="ttttt" hidden="1">[92]M!#REF!</definedName>
    <definedName name="tuiuoo" hidden="1">#REF!</definedName>
    <definedName name="TX">#REF!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'[71]27'!#REF!</definedName>
    <definedName name="tyi">'[93]10'!#REF!</definedName>
    <definedName name="tyu">'[93]10'!#REF!</definedName>
    <definedName name="UCC">#REF!</definedName>
    <definedName name="UFC">#REF!</definedName>
    <definedName name="UK">[74]cirr_series!$W$102:$W$107</definedName>
    <definedName name="Unadjusted_usable_resources">#REF!</definedName>
    <definedName name="Uncommitted_usable_resources">#REF!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'[120]Risk reversal data'!$N$2:$N$419</definedName>
    <definedName name="UniqueRange_11">'[120]3M implied vols'!$B$382:$B$642</definedName>
    <definedName name="UniqueRange_119">[121]Data!$F$2:$F$904</definedName>
    <definedName name="UniqueRange_12">'[120]3M implied vols'!$A$2:$A$448</definedName>
    <definedName name="UniqueRange_13">'[120]3M implied vols'!$C$382:$C$642</definedName>
    <definedName name="UniqueRange_14">'[120]3M implied vols'!$F$2:$F$445</definedName>
    <definedName name="UniqueRange_15">'[120]3M implied vols'!$E$382:$E$642</definedName>
    <definedName name="UniqueRange_16">'[120]3M implied vols'!$D$382:$D$642</definedName>
    <definedName name="UniqueRange_17">'[120]Risk reversal data'!$A$361:$A$621</definedName>
    <definedName name="UniqueRange_18">'[120]Risk reversal data'!$F$361:$F$621</definedName>
    <definedName name="UniqueRange_19">'[120]Risk reversal data'!$B$361:$B$621</definedName>
    <definedName name="UniqueRange_2">'[120]Risk reversal data'!$F$2:$F$680</definedName>
    <definedName name="UniqueRange_20">'[120]3M implied vols'!$B$2:$B$445</definedName>
    <definedName name="UniqueRange_21">'[120]3M implied vols'!$C$2:$C$445</definedName>
    <definedName name="UniqueRange_22">'[120]3M implied vols'!$E$2:$E$445</definedName>
    <definedName name="UniqueRange_23">[122]Chart!$A$1:$A$169</definedName>
    <definedName name="UniqueRange_24">'[120]Risk reversal data'!$C$361:$C$621</definedName>
    <definedName name="UniqueRange_25">'[120]3M implied vols'!$O$1:$O$1</definedName>
    <definedName name="UniqueRange_26">'[120]3M implied vols'!$O$1:$O$1</definedName>
    <definedName name="UniqueRange_27">'[120]3M implied vols'!$K$1:$K$1</definedName>
    <definedName name="UniqueRange_28">'[120]Risk reversal data'!$E$361:$E$621</definedName>
    <definedName name="UniqueRange_29">'[120]Risk reversal data'!$D$361:$D$621</definedName>
    <definedName name="UniqueRange_3">'[120]3M implied vols'!$F$382:$F$642</definedName>
    <definedName name="UniqueRange_30">'[120]3M implied vols'!$J$2:$J$588</definedName>
    <definedName name="UniqueRange_31">'[120]3M implied vols'!$O$1:$O$588</definedName>
    <definedName name="UniqueRange_32">'[120]3M implied vols'!$K$1:$K$588</definedName>
    <definedName name="UniqueRange_33">'[120]3M implied vols'!#REF!</definedName>
    <definedName name="UniqueRange_34">'[120]3M implied vols'!#REF!</definedName>
    <definedName name="UniqueRange_35">'[120]3M implied vols'!#REF!</definedName>
    <definedName name="UniqueRange_36">'[120]3M implied vols'!$M$1:$M$588</definedName>
    <definedName name="UniqueRange_37">'[120]3M implied vols'!#REF!</definedName>
    <definedName name="UniqueRange_38">'[120]3M implied vols'!$L$1:$L$588</definedName>
    <definedName name="UniqueRange_39">'[120]3M implied vols'!$P$1:$P$588</definedName>
    <definedName name="UniqueRange_4">'[120]Risk reversal data'!$A$2:$A$419</definedName>
    <definedName name="UniqueRange_40">'[120]3M implied vols'!#REF!</definedName>
    <definedName name="UniqueRange_41">'[120]3M implied vols'!$R$2:$R$588</definedName>
    <definedName name="UniqueRange_42">'[120]3M implied vols'!$Q$2:$Q$784</definedName>
    <definedName name="UniqueRange_43">'[120]3M implied vols'!$R$2</definedName>
    <definedName name="UniqueRange_44">'[120]3M implied vols'!$S$2</definedName>
    <definedName name="UniqueRange_45">'[120]3M implied vols'!$R$2</definedName>
    <definedName name="UniqueRange_46">'[120]3M implied vols'!$S$2</definedName>
    <definedName name="UniqueRange_5">'[120]Risk reversal data'!$F$2:$F$419</definedName>
    <definedName name="UniqueRange_6">'[120]Risk reversal data'!$B$2:$B$419</definedName>
    <definedName name="UniqueRange_7">'[120]Risk reversal data'!$C$2:$C$419</definedName>
    <definedName name="UniqueRange_8">'[120]Risk reversal data'!$E$2:$E$419</definedName>
    <definedName name="UniqueRange_9">'[120]Risk reversal data'!$D$2:$D$419</definedName>
    <definedName name="Universities">#REF!</definedName>
    <definedName name="URL">#REF!</definedName>
    <definedName name="Uruguay">#REF!</definedName>
    <definedName name="US">[74]cirr_series!$AA$102:$AA$107</definedName>
    <definedName name="US_CASHFLOW">#REF!</definedName>
    <definedName name="USD">[90]Static!$B$8</definedName>
    <definedName name="USDSR">#REF!</definedName>
    <definedName name="uu" hidden="1">{"Riqfin97",#N/A,FALSE,"Tran";"Riqfinpro",#N/A,FALSE,"Tran"}</definedName>
    <definedName name="uuu" hidden="1">{"WEO",#N/A,FALSE,"Data";"PRI",#N/A,FALSE,"Data";"QUA",#N/A,FALSE,"Data"}</definedName>
    <definedName name="V">#REF!</definedName>
    <definedName name="Valuation">#REF!</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'[38]10'!#REF!</definedName>
    <definedName name="vvvvvvvvvvvvvvvvvvvvvvvvvvvvvvvvvvvvvvvvvvvvvvvvvv">#REF!</definedName>
    <definedName name="W">#REF!</definedName>
    <definedName name="wadem">'[23]Committed Debt Outflows'!$I$488</definedName>
    <definedName name="WAEuro">'[23]Committed Debt Outflows'!$I$409</definedName>
    <definedName name="waff">'[23]Committed Debt Outflows'!$I$501</definedName>
    <definedName name="wagbp">'[23]Committed Debt Outflows'!$I$514</definedName>
    <definedName name="WAGC05">'[23]Committed Debt Outflows'!$I$161</definedName>
    <definedName name="WAGC07">'[23]Committed Debt Outflows'!$I$207</definedName>
    <definedName name="WAGC10">'[23]Committed Debt Outflows'!$I$262</definedName>
    <definedName name="WAGC15">'[23]Committed Debt Outflows'!$I$306</definedName>
    <definedName name="WAGC25">'[23]Committed Debt Outflows'!$I$325</definedName>
    <definedName name="wage_govt_sector">#REF!</definedName>
    <definedName name="wakd">'[23]Committed Debt Outflows'!$I$531</definedName>
    <definedName name="WARand">'[23]Committed Debt Outflows'!$I$355</definedName>
    <definedName name="wasdr">'[23]Committed Debt Outflows'!$I$527</definedName>
    <definedName name="wasf">'[23]Committed Debt Outflows'!$I$463</definedName>
    <definedName name="WAUS">'[23]Committed Debt Outflows'!$I$383</definedName>
    <definedName name="WAYen">'[23]Committed Debt Outflows'!$I$437</definedName>
    <definedName name="wayuan">'[23]Committed Debt Outflows'!$I$450</definedName>
    <definedName name="wbh">#REF!</definedName>
    <definedName name="Wed">'[97]Monetary Dev_Monthly'!#REF!</definedName>
    <definedName name="weerererer">#REF!</definedName>
    <definedName name="wef">#REF!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hidden="1">{"Main Economic Indicators",#N/A,FALSE,"C"}</definedName>
    <definedName name="WHOLE">#REF!</definedName>
    <definedName name="WMENU">#REF!</definedName>
    <definedName name="WPCP33_D">#REF!</definedName>
    <definedName name="WPCP33pch">#REF!</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hidden="1">{#N/A,#N/A,FALSE,"BANKS"}</definedName>
    <definedName name="wrn.BMA." hidden="1">{"3",#N/A,FALSE,"BASE MONETARIA";"4",#N/A,FALSE,"BASE MONETARIA"}</definedName>
    <definedName name="wrn.BOP." hidden="1">{#N/A,#N/A,FALSE,"BOP"}</definedName>
    <definedName name="wrn.BOP_MIDTERM." hidden="1">{"BOP_TAB",#N/A,FALSE,"N";"MIDTERM_TAB",#N/A,FALSE,"O"}</definedName>
    <definedName name="wrn.Briefing._.Tables." hidden="1">{#N/A,#N/A,TRUE,"Tab_1 Economic Ind.";#N/A,#N/A,TRUE,"Tab_2  Public Sector Op.";#N/A,#N/A,TRUE,"Tab_3";#N/A,#N/A,TRUE,"Tab_4 Monetary";#N/A,#N/A,TRUE,"Tab_5 Medium-Term Outlook";#N/A,#N/A,TRUE,"Tab_6";#N/A,#N/A,TRUE,"Tab_7 Indicators of Ext. Vul."}</definedName>
    <definedName name="wrn.CREDIT." hidden="1">{#N/A,#N/A,FALSE,"CREDIT"}</definedName>
    <definedName name="wrn.DEBTSVC." hidden="1">{#N/A,#N/A,FALSE,"DEBTSVC"}</definedName>
    <definedName name="wrn.DEPO." hidden="1">{#N/A,#N/A,FALSE,"DEPO"}</definedName>
    <definedName name="wrn.Dept._.reporting.">{#N/A,#N/A,TRUE,"Table1USD";#N/A,#N/A,TRUE,"Table1GBP"}</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ain._.Economic._.Indicators." hidden="1">{"Main Economic Indicators",#N/A,FALSE,"C"}</definedName>
    <definedName name="wrn.MBADOP."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hidden="1">{#N/A,#N/A,FALSE,"NBG"}</definedName>
    <definedName name="wrn.Output._.tables." hidden="1">{#N/A,#N/A,FALSE,"I";#N/A,#N/A,FALSE,"J";#N/A,#N/A,FALSE,"K";#N/A,#N/A,FALSE,"L";#N/A,#N/A,FALSE,"M";#N/A,#N/A,FALSE,"N";#N/A,#N/A,FALSE,"O"}</definedName>
    <definedName name="wrn.PASMON." hidden="1">{"1",#N/A,FALSE,"Pasivos Mon";"2",#N/A,FALSE,"Pasivos Mon"}</definedName>
    <definedName name="wrn.PCPI." hidden="1">{#N/A,#N/A,FALSE,"PCPI"}</definedName>
    <definedName name="wrn.PENSION." hidden="1">{#N/A,#N/A,FALSE,"PENSION"}</definedName>
    <definedName name="wrn.Program." hidden="1">{"Tab1",#N/A,FALSE,"P";"Tab2",#N/A,FALSE,"P"}</definedName>
    <definedName name="wrn.PRUDENT." hidden="1">{#N/A,#N/A,FALSE,"PRUDENT"}</definedName>
    <definedName name="wrn.PUBLEXP." hidden="1">{#N/A,#N/A,FALSE,"PUBLEXP"}</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hidden="1">{"red33",#N/A,FALSE,"Sheet1"}</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Riqfin." hidden="1">{"Riqfin97",#N/A,FALSE,"Tran";"Riqfinpro",#N/A,FALSE,"Tran"}</definedName>
    <definedName name="wrn.st1." hidden="1">{"ST1",#N/A,FALSE,"SOURCE"}</definedName>
    <definedName name="wrn.STAFF_REPORT_TABLES." hidden="1">{"SR_tbs",#N/A,FALSE,"MGSSEI";"SR_tbs",#N/A,FALSE,"MGSBOX";"SR_tbs",#N/A,FALSE,"MGSOCIND"}</definedName>
    <definedName name="wrn.STATE." hidden="1">{#N/A,#N/A,FALSE,"STATE"}</definedName>
    <definedName name="wrn.tab2." hidden="1">{#N/A,#N/A,FALSE,"report1"}</definedName>
    <definedName name="wrn.TAXARREARS." hidden="1">{#N/A,#N/A,FALSE,"TAXARREARS"}</definedName>
    <definedName name="wrn.TAXPAYRS." hidden="1">{#N/A,#N/A,FALSE,"TAXPAYRS"}</definedName>
    <definedName name="wrn.TRADE." hidden="1">{#N/A,#N/A,FALSE,"TRADE"}</definedName>
    <definedName name="wrn.Trade._.Output._.All." hidden="1">{"PRI",#N/A,FALSE,"Data";"QUA",#N/A,FALSE,"Data";"STR",#N/A,FALSE,"Data";"VAL",#N/A,FALSE,"Data";"WEO",#N/A,FALSE,"Data";"WGT",#N/A,FALSE,"Data"}</definedName>
    <definedName name="wrn.Trade._.Table._.Core." hidden="1">{"WEO",#N/A,FALSE,"Data";"PRI",#N/A,FALSE,"Data";"QUA",#N/A,FALSE,"Data"}</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t_d">[28]CIRRs!$C$59</definedName>
    <definedName name="WT4A">[7]Work_sect!#REF!</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[123]ImpExp!#REF!</definedName>
    <definedName name="wwwww">#REF!</definedName>
    <definedName name="wwwwww">#REF!</definedName>
    <definedName name="wwwwwww" hidden="1">#REF!</definedName>
    <definedName name="X">#REF!</definedName>
    <definedName name="XandRev">'[87]tab 3'!$F$63:$Z$65</definedName>
    <definedName name="xau">#REF!</definedName>
    <definedName name="xc">#REF!</definedName>
    <definedName name="xdr">#REF!</definedName>
    <definedName name="XGS">#REF!</definedName>
    <definedName name="XOF">#REF!</definedName>
    <definedName name="xr">#REF!</definedName>
    <definedName name="XWDCQDQC">'[25]10'!#REF!</definedName>
    <definedName name="xx">#REF!</definedName>
    <definedName name="xxWRS_1">#REF!</definedName>
    <definedName name="xxWRS_2">#REF!</definedName>
    <definedName name="xxWRS_3">#REF!</definedName>
    <definedName name="xxWRS_4">[61]Q5!$A$1:$A$104</definedName>
    <definedName name="xxWRS_5">[61]Q6!$A$1:$A$160</definedName>
    <definedName name="xxWRS_6">[61]Q7!$A$1:$A$59</definedName>
    <definedName name="xxWRS_7">[61]Q5!$A$1:$A$109</definedName>
    <definedName name="xxWRS_8">[61]Q6!$A$1:$A$162</definedName>
    <definedName name="xxWRS_9">[61]Q7!$A$1:$A$61</definedName>
    <definedName name="xxx">#REF!</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TD">'[113]Sovereign spread'!$A$527</definedName>
    <definedName name="yy">#REF!</definedName>
    <definedName name="yyu">#REF!</definedName>
    <definedName name="yyuu">#REF!</definedName>
    <definedName name="yyy">#REF!</definedName>
    <definedName name="yyyy" hidden="1">{"Riqfin97",#N/A,FALSE,"Tran";"Riqfinpro",#N/A,FALSE,"Tran"}</definedName>
    <definedName name="z">'[34]10'!#REF!</definedName>
    <definedName name="Z_00C67BFA_FEDD_11D1_98B3_00C04FC96ABD_.wvu.Rows" hidden="1">[56]BOP!$A$36:$IV$36,[56]BOP!$A$44:$IV$44,[56]BOP!$A$59:$IV$59,[56]BOP!#REF!,[56]BOP!#REF!,[56]BOP!$A$81:$IV$88</definedName>
    <definedName name="Z_00C67BFB_FEDD_11D1_98B3_00C04FC96ABD_.wvu.Rows" hidden="1">[56]BOP!$A$36:$IV$36,[56]BOP!$A$44:$IV$44,[56]BOP!$A$59:$IV$59,[56]BOP!#REF!,[56]BOP!#REF!,[56]BOP!$A$81:$IV$88</definedName>
    <definedName name="Z_00C67BFC_FEDD_11D1_98B3_00C04FC96ABD_.wvu.Rows" hidden="1">[56]BOP!$A$36:$IV$36,[56]BOP!$A$44:$IV$44,[56]BOP!$A$59:$IV$59,[56]BOP!#REF!,[56]BOP!#REF!,[56]BOP!$A$81:$IV$88</definedName>
    <definedName name="Z_00C67BFD_FEDD_11D1_98B3_00C04FC96ABD_.wvu.Rows" hidden="1">[56]BOP!$A$36:$IV$36,[56]BOP!$A$44:$IV$44,[56]BOP!$A$59:$IV$59,[56]BOP!#REF!,[56]BOP!#REF!,[56]BOP!$A$81:$IV$88</definedName>
    <definedName name="Z_00C67BFE_FEDD_11D1_98B3_00C04FC96ABD_.wvu.Rows" hidden="1">[56]BOP!$A$36:$IV$36,[56]BOP!$A$44:$IV$44,[56]BOP!$A$59:$IV$59,[56]BOP!#REF!,[56]BOP!#REF!,[56]BOP!$A$79:$IV$79,[56]BOP!$A$81:$IV$88,[56]BOP!#REF!</definedName>
    <definedName name="Z_00C67BFF_FEDD_11D1_98B3_00C04FC96ABD_.wvu.Rows" hidden="1">[56]BOP!$A$36:$IV$36,[56]BOP!$A$44:$IV$44,[56]BOP!$A$59:$IV$59,[56]BOP!#REF!,[56]BOP!#REF!,[56]BOP!$A$79:$IV$79,[56]BOP!$A$81:$IV$88</definedName>
    <definedName name="Z_00C67C00_FEDD_11D1_98B3_00C04FC96ABD_.wvu.Rows" hidden="1">[56]BOP!$A$36:$IV$36,[56]BOP!$A$44:$IV$44,[56]BOP!$A$59:$IV$59,[56]BOP!#REF!,[56]BOP!#REF!,[56]BOP!$A$79:$IV$79,[56]BOP!#REF!</definedName>
    <definedName name="Z_00C67C01_FEDD_11D1_98B3_00C04FC96ABD_.wvu.Rows" hidden="1">[56]BOP!$A$36:$IV$36,[56]BOP!$A$44:$IV$44,[56]BOP!$A$59:$IV$59,[56]BOP!#REF!,[56]BOP!#REF!,[56]BOP!$A$79:$IV$79,[56]BOP!$A$81:$IV$88,[56]BOP!#REF!</definedName>
    <definedName name="Z_00C67C02_FEDD_11D1_98B3_00C04FC96ABD_.wvu.Rows" hidden="1">[56]BOP!$A$36:$IV$36,[56]BOP!$A$44:$IV$44,[56]BOP!$A$59:$IV$59,[56]BOP!#REF!,[56]BOP!#REF!,[56]BOP!$A$79:$IV$79,[56]BOP!$A$81:$IV$88,[56]BOP!#REF!</definedName>
    <definedName name="Z_00C67C03_FEDD_11D1_98B3_00C04FC96ABD_.wvu.Rows" hidden="1">[56]BOP!$A$36:$IV$36,[56]BOP!$A$44:$IV$44,[56]BOP!$A$59:$IV$59,[56]BOP!#REF!,[56]BOP!#REF!,[56]BOP!$A$79:$IV$79,[56]BOP!$A$81:$IV$88,[56]BOP!#REF!</definedName>
    <definedName name="Z_00C67C05_FEDD_11D1_98B3_00C04FC96ABD_.wvu.Rows" hidden="1">[56]BOP!$A$36:$IV$36,[56]BOP!$A$44:$IV$44,[56]BOP!$A$59:$IV$59,[56]BOP!#REF!,[56]BOP!#REF!,[56]BOP!$A$79:$IV$79,[56]BOP!$A$81:$IV$88,[56]BOP!#REF!,[56]BOP!#REF!</definedName>
    <definedName name="Z_00C67C06_FEDD_11D1_98B3_00C04FC96ABD_.wvu.Rows" hidden="1">[56]BOP!$A$36:$IV$36,[56]BOP!$A$44:$IV$44,[56]BOP!$A$59:$IV$59,[56]BOP!#REF!,[56]BOP!#REF!,[56]BOP!$A$79:$IV$79,[56]BOP!$A$81:$IV$88,[56]BOP!#REF!,[56]BOP!#REF!</definedName>
    <definedName name="Z_00C67C07_FEDD_11D1_98B3_00C04FC96ABD_.wvu.Rows" hidden="1">[56]BOP!$A$36:$IV$36,[56]BOP!$A$44:$IV$44,[56]BOP!$A$59:$IV$59,[56]BOP!#REF!,[56]BOP!#REF!,[56]BOP!$A$79:$IV$79</definedName>
    <definedName name="Z_112039D0_FF0B_11D1_98B3_00C04FC96ABD_.wvu.Rows" hidden="1">[56]BOP!$A$36:$IV$36,[56]BOP!$A$44:$IV$44,[56]BOP!$A$59:$IV$59,[56]BOP!#REF!,[56]BOP!#REF!,[56]BOP!$A$81:$IV$88</definedName>
    <definedName name="Z_112039D1_FF0B_11D1_98B3_00C04FC96ABD_.wvu.Rows" hidden="1">[56]BOP!$A$36:$IV$36,[56]BOP!$A$44:$IV$44,[56]BOP!$A$59:$IV$59,[56]BOP!#REF!,[56]BOP!#REF!,[56]BOP!$A$81:$IV$88</definedName>
    <definedName name="Z_112039D2_FF0B_11D1_98B3_00C04FC96ABD_.wvu.Rows" hidden="1">[56]BOP!$A$36:$IV$36,[56]BOP!$A$44:$IV$44,[56]BOP!$A$59:$IV$59,[56]BOP!#REF!,[56]BOP!#REF!,[56]BOP!$A$81:$IV$88</definedName>
    <definedName name="Z_112039D3_FF0B_11D1_98B3_00C04FC96ABD_.wvu.Rows" hidden="1">[56]BOP!$A$36:$IV$36,[56]BOP!$A$44:$IV$44,[56]BOP!$A$59:$IV$59,[56]BOP!#REF!,[56]BOP!#REF!,[56]BOP!$A$81:$IV$88</definedName>
    <definedName name="Z_112039D4_FF0B_11D1_98B3_00C04FC96ABD_.wvu.Rows" hidden="1">[56]BOP!$A$36:$IV$36,[56]BOP!$A$44:$IV$44,[56]BOP!$A$59:$IV$59,[56]BOP!#REF!,[56]BOP!#REF!,[56]BOP!$A$79:$IV$79,[56]BOP!$A$81:$IV$88,[56]BOP!#REF!</definedName>
    <definedName name="Z_112039D5_FF0B_11D1_98B3_00C04FC96ABD_.wvu.Rows" hidden="1">[56]BOP!$A$36:$IV$36,[56]BOP!$A$44:$IV$44,[56]BOP!$A$59:$IV$59,[56]BOP!#REF!,[56]BOP!#REF!,[56]BOP!$A$79:$IV$79,[56]BOP!$A$81:$IV$88</definedName>
    <definedName name="Z_112039D6_FF0B_11D1_98B3_00C04FC96ABD_.wvu.Rows" hidden="1">[56]BOP!$A$36:$IV$36,[56]BOP!$A$44:$IV$44,[56]BOP!$A$59:$IV$59,[56]BOP!#REF!,[56]BOP!#REF!,[56]BOP!$A$79:$IV$79,[56]BOP!#REF!</definedName>
    <definedName name="Z_112039D7_FF0B_11D1_98B3_00C04FC96ABD_.wvu.Rows" hidden="1">[56]BOP!$A$36:$IV$36,[56]BOP!$A$44:$IV$44,[56]BOP!$A$59:$IV$59,[56]BOP!#REF!,[56]BOP!#REF!,[56]BOP!$A$79:$IV$79,[56]BOP!$A$81:$IV$88,[56]BOP!#REF!</definedName>
    <definedName name="Z_112039D8_FF0B_11D1_98B3_00C04FC96ABD_.wvu.Rows" hidden="1">[56]BOP!$A$36:$IV$36,[56]BOP!$A$44:$IV$44,[56]BOP!$A$59:$IV$59,[56]BOP!#REF!,[56]BOP!#REF!,[56]BOP!$A$79:$IV$79,[56]BOP!$A$81:$IV$88,[56]BOP!#REF!</definedName>
    <definedName name="Z_112039D9_FF0B_11D1_98B3_00C04FC96ABD_.wvu.Rows" hidden="1">[56]BOP!$A$36:$IV$36,[56]BOP!$A$44:$IV$44,[56]BOP!$A$59:$IV$59,[56]BOP!#REF!,[56]BOP!#REF!,[56]BOP!$A$79:$IV$79,[56]BOP!$A$81:$IV$88,[56]BOP!#REF!</definedName>
    <definedName name="Z_112039DB_FF0B_11D1_98B3_00C04FC96ABD_.wvu.Rows" hidden="1">[56]BOP!$A$36:$IV$36,[56]BOP!$A$44:$IV$44,[56]BOP!$A$59:$IV$59,[56]BOP!#REF!,[56]BOP!#REF!,[56]BOP!$A$79:$IV$79,[56]BOP!$A$81:$IV$88,[56]BOP!#REF!,[56]BOP!#REF!</definedName>
    <definedName name="Z_112039DC_FF0B_11D1_98B3_00C04FC96ABD_.wvu.Rows" hidden="1">[56]BOP!$A$36:$IV$36,[56]BOP!$A$44:$IV$44,[56]BOP!$A$59:$IV$59,[56]BOP!#REF!,[56]BOP!#REF!,[56]BOP!$A$79:$IV$79,[56]BOP!$A$81:$IV$88,[56]BOP!#REF!,[56]BOP!#REF!</definedName>
    <definedName name="Z_112039DD_FF0B_11D1_98B3_00C04FC96ABD_.wvu.Rows" hidden="1">[56]BOP!$A$36:$IV$36,[56]BOP!$A$44:$IV$44,[56]BOP!$A$59:$IV$59,[56]BOP!#REF!,[56]BOP!#REF!,[56]BOP!$A$79:$IV$79</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[56]BOP!$A$36:$IV$36,[56]BOP!$A$44:$IV$44,[56]BOP!$A$59:$IV$59,[56]BOP!#REF!,[56]BOP!#REF!,[56]BOP!$A$81:$IV$88</definedName>
    <definedName name="Z_1F4C2008_FFA7_11D1_98B6_00C04FC96ABD_.wvu.Rows" hidden="1">[56]BOP!$A$36:$IV$36,[56]BOP!$A$44:$IV$44,[56]BOP!$A$59:$IV$59,[56]BOP!#REF!,[56]BOP!#REF!,[56]BOP!$A$81:$IV$88</definedName>
    <definedName name="Z_1F4C2009_FFA7_11D1_98B6_00C04FC96ABD_.wvu.Rows" hidden="1">[56]BOP!$A$36:$IV$36,[56]BOP!$A$44:$IV$44,[56]BOP!$A$59:$IV$59,[56]BOP!#REF!,[56]BOP!#REF!,[56]BOP!$A$81:$IV$88</definedName>
    <definedName name="Z_1F4C200A_FFA7_11D1_98B6_00C04FC96ABD_.wvu.Rows" hidden="1">[56]BOP!$A$36:$IV$36,[56]BOP!$A$44:$IV$44,[56]BOP!$A$59:$IV$59,[56]BOP!#REF!,[56]BOP!#REF!,[56]BOP!$A$81:$IV$88</definedName>
    <definedName name="Z_1F4C200B_FFA7_11D1_98B6_00C04FC96ABD_.wvu.Rows" hidden="1">[56]BOP!$A$36:$IV$36,[56]BOP!$A$44:$IV$44,[56]BOP!$A$59:$IV$59,[56]BOP!#REF!,[56]BOP!#REF!,[56]BOP!$A$79:$IV$79,[56]BOP!$A$81:$IV$88,[56]BOP!#REF!</definedName>
    <definedName name="Z_1F4C200C_FFA7_11D1_98B6_00C04FC96ABD_.wvu.Rows" hidden="1">[56]BOP!$A$36:$IV$36,[56]BOP!$A$44:$IV$44,[56]BOP!$A$59:$IV$59,[56]BOP!#REF!,[56]BOP!#REF!,[56]BOP!$A$79:$IV$79,[56]BOP!$A$81:$IV$88</definedName>
    <definedName name="Z_1F4C200D_FFA7_11D1_98B6_00C04FC96ABD_.wvu.Rows" hidden="1">[56]BOP!$A$36:$IV$36,[56]BOP!$A$44:$IV$44,[56]BOP!$A$59:$IV$59,[56]BOP!#REF!,[56]BOP!#REF!,[56]BOP!$A$79:$IV$79,[56]BOP!#REF!</definedName>
    <definedName name="Z_1F4C200E_FFA7_11D1_98B6_00C04FC96ABD_.wvu.Rows" hidden="1">[56]BOP!$A$36:$IV$36,[56]BOP!$A$44:$IV$44,[56]BOP!$A$59:$IV$59,[56]BOP!#REF!,[56]BOP!#REF!,[56]BOP!$A$79:$IV$79,[56]BOP!$A$81:$IV$88,[56]BOP!#REF!</definedName>
    <definedName name="Z_1F4C200F_FFA7_11D1_98B6_00C04FC96ABD_.wvu.Rows" hidden="1">[56]BOP!$A$36:$IV$36,[56]BOP!$A$44:$IV$44,[56]BOP!$A$59:$IV$59,[56]BOP!#REF!,[56]BOP!#REF!,[56]BOP!$A$79:$IV$79,[56]BOP!$A$81:$IV$88,[56]BOP!#REF!</definedName>
    <definedName name="Z_1F4C2010_FFA7_11D1_98B6_00C04FC96ABD_.wvu.Rows" hidden="1">[56]BOP!$A$36:$IV$36,[56]BOP!$A$44:$IV$44,[56]BOP!$A$59:$IV$59,[56]BOP!#REF!,[56]BOP!#REF!,[56]BOP!$A$79:$IV$79,[56]BOP!$A$81:$IV$88,[56]BOP!#REF!</definedName>
    <definedName name="Z_1F4C2012_FFA7_11D1_98B6_00C04FC96ABD_.wvu.Rows" hidden="1">[56]BOP!$A$36:$IV$36,[56]BOP!$A$44:$IV$44,[56]BOP!$A$59:$IV$59,[56]BOP!#REF!,[56]BOP!#REF!,[56]BOP!$A$79:$IV$79,[56]BOP!$A$81:$IV$88,[56]BOP!#REF!,[56]BOP!#REF!</definedName>
    <definedName name="Z_1F4C2013_FFA7_11D1_98B6_00C04FC96ABD_.wvu.Rows" hidden="1">[56]BOP!$A$36:$IV$36,[56]BOP!$A$44:$IV$44,[56]BOP!$A$59:$IV$59,[56]BOP!#REF!,[56]BOP!#REF!,[56]BOP!$A$79:$IV$79,[56]BOP!$A$81:$IV$88,[56]BOP!#REF!,[56]BOP!#REF!</definedName>
    <definedName name="Z_1F4C2014_FFA7_11D1_98B6_00C04FC96ABD_.wvu.Rows" hidden="1">[56]BOP!$A$36:$IV$36,[56]BOP!$A$44:$IV$44,[56]BOP!$A$59:$IV$59,[56]BOP!#REF!,[56]BOP!#REF!,[56]BOP!$A$79:$IV$79</definedName>
    <definedName name="Z_49B0A4B0_963B_11D1_BFD1_00A02466B680_.wvu.Rows" hidden="1">[56]BOP!$A$36:$IV$36,[56]BOP!$A$44:$IV$44,[56]BOP!$A$59:$IV$59,[56]BOP!#REF!,[56]BOP!#REF!,[56]BOP!$A$81:$IV$88</definedName>
    <definedName name="Z_49B0A4B1_963B_11D1_BFD1_00A02466B680_.wvu.Rows" hidden="1">[56]BOP!$A$36:$IV$36,[56]BOP!$A$44:$IV$44,[56]BOP!$A$59:$IV$59,[56]BOP!#REF!,[56]BOP!#REF!,[56]BOP!$A$81:$IV$88</definedName>
    <definedName name="Z_49B0A4B4_963B_11D1_BFD1_00A02466B680_.wvu.Rows" hidden="1">[56]BOP!$A$36:$IV$36,[56]BOP!$A$44:$IV$44,[56]BOP!$A$59:$IV$59,[56]BOP!#REF!,[56]BOP!#REF!,[56]BOP!$A$79:$IV$79,[56]BOP!$A$81:$IV$88,[56]BOP!#REF!</definedName>
    <definedName name="Z_49B0A4B5_963B_11D1_BFD1_00A02466B680_.wvu.Rows" hidden="1">[56]BOP!$A$36:$IV$36,[56]BOP!$A$44:$IV$44,[56]BOP!$A$59:$IV$59,[56]BOP!#REF!,[56]BOP!#REF!,[56]BOP!$A$79:$IV$79,[56]BOP!$A$81:$IV$88</definedName>
    <definedName name="Z_49B0A4B6_963B_11D1_BFD1_00A02466B680_.wvu.Rows" hidden="1">[56]BOP!$A$36:$IV$36,[56]BOP!$A$44:$IV$44,[56]BOP!$A$59:$IV$59,[56]BOP!#REF!,[56]BOP!#REF!,[56]BOP!$A$79:$IV$79,[56]BOP!#REF!</definedName>
    <definedName name="Z_49B0A4B7_963B_11D1_BFD1_00A02466B680_.wvu.Rows" hidden="1">[56]BOP!$A$36:$IV$36,[56]BOP!$A$44:$IV$44,[56]BOP!$A$59:$IV$59,[56]BOP!#REF!,[56]BOP!#REF!,[56]BOP!$A$79:$IV$79,[56]BOP!$A$81:$IV$88,[56]BOP!#REF!</definedName>
    <definedName name="Z_49B0A4B8_963B_11D1_BFD1_00A02466B680_.wvu.Rows" hidden="1">[56]BOP!$A$36:$IV$36,[56]BOP!$A$44:$IV$44,[56]BOP!$A$59:$IV$59,[56]BOP!#REF!,[56]BOP!#REF!,[56]BOP!$A$79:$IV$79,[56]BOP!$A$81:$IV$88,[56]BOP!#REF!</definedName>
    <definedName name="Z_49B0A4B9_963B_11D1_BFD1_00A02466B680_.wvu.Rows" hidden="1">[56]BOP!$A$36:$IV$36,[56]BOP!$A$44:$IV$44,[56]BOP!$A$59:$IV$59,[56]BOP!#REF!,[56]BOP!#REF!,[56]BOP!$A$79:$IV$79,[56]BOP!$A$81:$IV$88,[56]BOP!#REF!</definedName>
    <definedName name="Z_49B0A4BB_963B_11D1_BFD1_00A02466B680_.wvu.Rows" hidden="1">[56]BOP!$A$36:$IV$36,[56]BOP!$A$44:$IV$44,[56]BOP!$A$59:$IV$59,[56]BOP!#REF!,[56]BOP!#REF!,[56]BOP!$A$79:$IV$79,[56]BOP!$A$81:$IV$88,[56]BOP!#REF!,[56]BOP!#REF!</definedName>
    <definedName name="Z_49B0A4BC_963B_11D1_BFD1_00A02466B680_.wvu.Rows" hidden="1">[56]BOP!$A$36:$IV$36,[56]BOP!$A$44:$IV$44,[56]BOP!$A$59:$IV$59,[56]BOP!#REF!,[56]BOP!#REF!,[56]BOP!$A$79:$IV$79,[56]BOP!$A$81:$IV$88,[56]BOP!#REF!,[56]BOP!#REF!</definedName>
    <definedName name="Z_49B0A4BD_963B_11D1_BFD1_00A02466B680_.wvu.Rows" hidden="1">[56]BOP!$A$36:$IV$36,[56]BOP!$A$44:$IV$44,[56]BOP!$A$59:$IV$59,[56]BOP!#REF!,[56]BOP!#REF!,[56]BOP!$A$79:$IV$79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[56]BOP!$A$36:$IV$36,[56]BOP!$A$44:$IV$44,[56]BOP!$A$59:$IV$59,[56]BOP!#REF!,[56]BOP!#REF!,[56]BOP!$A$81:$IV$88</definedName>
    <definedName name="Z_9E0C48F9_FFCC_11D1_98BA_00C04FC96ABD_.wvu.Rows" hidden="1">[56]BOP!$A$36:$IV$36,[56]BOP!$A$44:$IV$44,[56]BOP!$A$59:$IV$59,[56]BOP!#REF!,[56]BOP!#REF!,[56]BOP!$A$81:$IV$88</definedName>
    <definedName name="Z_9E0C48FA_FFCC_11D1_98BA_00C04FC96ABD_.wvu.Rows" hidden="1">[56]BOP!$A$36:$IV$36,[56]BOP!$A$44:$IV$44,[56]BOP!$A$59:$IV$59,[56]BOP!#REF!,[56]BOP!#REF!,[56]BOP!$A$81:$IV$88</definedName>
    <definedName name="Z_9E0C48FB_FFCC_11D1_98BA_00C04FC96ABD_.wvu.Rows" hidden="1">[56]BOP!$A$36:$IV$36,[56]BOP!$A$44:$IV$44,[56]BOP!$A$59:$IV$59,[56]BOP!#REF!,[56]BOP!#REF!,[56]BOP!$A$81:$IV$88</definedName>
    <definedName name="Z_9E0C48FC_FFCC_11D1_98BA_00C04FC96ABD_.wvu.Rows" hidden="1">[56]BOP!$A$36:$IV$36,[56]BOP!$A$44:$IV$44,[56]BOP!$A$59:$IV$59,[56]BOP!#REF!,[56]BOP!#REF!,[56]BOP!$A$79:$IV$79,[56]BOP!$A$81:$IV$88,[56]BOP!#REF!</definedName>
    <definedName name="Z_9E0C48FD_FFCC_11D1_98BA_00C04FC96ABD_.wvu.Rows" hidden="1">[56]BOP!$A$36:$IV$36,[56]BOP!$A$44:$IV$44,[56]BOP!$A$59:$IV$59,[56]BOP!#REF!,[56]BOP!#REF!,[56]BOP!$A$79:$IV$79,[56]BOP!$A$81:$IV$88</definedName>
    <definedName name="Z_9E0C48FE_FFCC_11D1_98BA_00C04FC96ABD_.wvu.Rows" hidden="1">[56]BOP!$A$36:$IV$36,[56]BOP!$A$44:$IV$44,[56]BOP!$A$59:$IV$59,[56]BOP!#REF!,[56]BOP!#REF!,[56]BOP!$A$79:$IV$79,[56]BOP!#REF!</definedName>
    <definedName name="Z_9E0C48FF_FFCC_11D1_98BA_00C04FC96ABD_.wvu.Rows" hidden="1">[56]BOP!$A$36:$IV$36,[56]BOP!$A$44:$IV$44,[56]BOP!$A$59:$IV$59,[56]BOP!#REF!,[56]BOP!#REF!,[56]BOP!$A$79:$IV$79,[56]BOP!$A$81:$IV$88,[56]BOP!#REF!</definedName>
    <definedName name="Z_9E0C4900_FFCC_11D1_98BA_00C04FC96ABD_.wvu.Rows" hidden="1">[56]BOP!$A$36:$IV$36,[56]BOP!$A$44:$IV$44,[56]BOP!$A$59:$IV$59,[56]BOP!#REF!,[56]BOP!#REF!,[56]BOP!$A$79:$IV$79,[56]BOP!$A$81:$IV$88,[56]BOP!#REF!</definedName>
    <definedName name="Z_9E0C4901_FFCC_11D1_98BA_00C04FC96ABD_.wvu.Rows" hidden="1">[56]BOP!$A$36:$IV$36,[56]BOP!$A$44:$IV$44,[56]BOP!$A$59:$IV$59,[56]BOP!#REF!,[56]BOP!#REF!,[56]BOP!$A$79:$IV$79,[56]BOP!$A$81:$IV$88,[56]BOP!#REF!</definedName>
    <definedName name="Z_9E0C4903_FFCC_11D1_98BA_00C04FC96ABD_.wvu.Rows" hidden="1">[56]BOP!$A$36:$IV$36,[56]BOP!$A$44:$IV$44,[56]BOP!$A$59:$IV$59,[56]BOP!#REF!,[56]BOP!#REF!,[56]BOP!$A$79:$IV$79,[56]BOP!$A$81:$IV$88,[56]BOP!#REF!,[56]BOP!#REF!</definedName>
    <definedName name="Z_9E0C4904_FFCC_11D1_98BA_00C04FC96ABD_.wvu.Rows" hidden="1">[56]BOP!$A$36:$IV$36,[56]BOP!$A$44:$IV$44,[56]BOP!$A$59:$IV$59,[56]BOP!#REF!,[56]BOP!#REF!,[56]BOP!$A$79:$IV$79,[56]BOP!$A$81:$IV$88,[56]BOP!#REF!,[56]BOP!#REF!</definedName>
    <definedName name="Z_9E0C4905_FFCC_11D1_98BA_00C04FC96ABD_.wvu.Rows" hidden="1">[56]BOP!$A$36:$IV$36,[56]BOP!$A$44:$IV$44,[56]BOP!$A$59:$IV$59,[56]BOP!#REF!,[56]BOP!#REF!,[56]BOP!$A$79:$IV$79</definedName>
    <definedName name="Z_C21FAE85_013A_11D2_98BD_00C04FC96ABD_.wvu.Rows" hidden="1">[56]BOP!$A$36:$IV$36,[56]BOP!$A$44:$IV$44,[56]BOP!$A$59:$IV$59,[56]BOP!#REF!,[56]BOP!#REF!,[56]BOP!$A$81:$IV$88</definedName>
    <definedName name="Z_C21FAE86_013A_11D2_98BD_00C04FC96ABD_.wvu.Rows" hidden="1">[56]BOP!$A$36:$IV$36,[56]BOP!$A$44:$IV$44,[56]BOP!$A$59:$IV$59,[56]BOP!#REF!,[56]BOP!#REF!,[56]BOP!$A$81:$IV$88</definedName>
    <definedName name="Z_C21FAE87_013A_11D2_98BD_00C04FC96ABD_.wvu.Rows" hidden="1">[56]BOP!$A$36:$IV$36,[56]BOP!$A$44:$IV$44,[56]BOP!$A$59:$IV$59,[56]BOP!#REF!,[56]BOP!#REF!,[56]BOP!$A$81:$IV$88</definedName>
    <definedName name="Z_C21FAE88_013A_11D2_98BD_00C04FC96ABD_.wvu.Rows" hidden="1">[56]BOP!$A$36:$IV$36,[56]BOP!$A$44:$IV$44,[56]BOP!$A$59:$IV$59,[56]BOP!#REF!,[56]BOP!#REF!,[56]BOP!$A$81:$IV$88</definedName>
    <definedName name="Z_C21FAE89_013A_11D2_98BD_00C04FC96ABD_.wvu.Rows" hidden="1">[56]BOP!$A$36:$IV$36,[56]BOP!$A$44:$IV$44,[56]BOP!$A$59:$IV$59,[56]BOP!#REF!,[56]BOP!#REF!,[56]BOP!$A$79:$IV$79,[56]BOP!$A$81:$IV$88,[56]BOP!#REF!</definedName>
    <definedName name="Z_C21FAE8A_013A_11D2_98BD_00C04FC96ABD_.wvu.Rows" hidden="1">[56]BOP!$A$36:$IV$36,[56]BOP!$A$44:$IV$44,[56]BOP!$A$59:$IV$59,[56]BOP!#REF!,[56]BOP!#REF!,[56]BOP!$A$79:$IV$79,[56]BOP!$A$81:$IV$88</definedName>
    <definedName name="Z_C21FAE8B_013A_11D2_98BD_00C04FC96ABD_.wvu.Rows" hidden="1">[56]BOP!$A$36:$IV$36,[56]BOP!$A$44:$IV$44,[56]BOP!$A$59:$IV$59,[56]BOP!#REF!,[56]BOP!#REF!,[56]BOP!$A$79:$IV$79,[56]BOP!#REF!</definedName>
    <definedName name="Z_C21FAE8C_013A_11D2_98BD_00C04FC96ABD_.wvu.Rows" hidden="1">[56]BOP!$A$36:$IV$36,[56]BOP!$A$44:$IV$44,[56]BOP!$A$59:$IV$59,[56]BOP!#REF!,[56]BOP!#REF!,[56]BOP!$A$79:$IV$79,[56]BOP!$A$81:$IV$88,[56]BOP!#REF!</definedName>
    <definedName name="Z_C21FAE8D_013A_11D2_98BD_00C04FC96ABD_.wvu.Rows" hidden="1">[56]BOP!$A$36:$IV$36,[56]BOP!$A$44:$IV$44,[56]BOP!$A$59:$IV$59,[56]BOP!#REF!,[56]BOP!#REF!,[56]BOP!$A$79:$IV$79,[56]BOP!$A$81:$IV$88,[56]BOP!#REF!</definedName>
    <definedName name="Z_C21FAE8E_013A_11D2_98BD_00C04FC96ABD_.wvu.Rows" hidden="1">[56]BOP!$A$36:$IV$36,[56]BOP!$A$44:$IV$44,[56]BOP!$A$59:$IV$59,[56]BOP!#REF!,[56]BOP!#REF!,[56]BOP!$A$79:$IV$79,[56]BOP!$A$81:$IV$88,[56]BOP!#REF!</definedName>
    <definedName name="Z_C21FAE90_013A_11D2_98BD_00C04FC96ABD_.wvu.Rows" hidden="1">[56]BOP!$A$36:$IV$36,[56]BOP!$A$44:$IV$44,[56]BOP!$A$59:$IV$59,[56]BOP!#REF!,[56]BOP!#REF!,[56]BOP!$A$79:$IV$79,[56]BOP!$A$81:$IV$88,[56]BOP!#REF!,[56]BOP!#REF!</definedName>
    <definedName name="Z_C21FAE91_013A_11D2_98BD_00C04FC96ABD_.wvu.Rows" hidden="1">[56]BOP!$A$36:$IV$36,[56]BOP!$A$44:$IV$44,[56]BOP!$A$59:$IV$59,[56]BOP!#REF!,[56]BOP!#REF!,[56]BOP!$A$79:$IV$79,[56]BOP!$A$81:$IV$88,[56]BOP!#REF!,[56]BOP!#REF!</definedName>
    <definedName name="Z_C21FAE92_013A_11D2_98BD_00C04FC96ABD_.wvu.Rows" hidden="1">[56]BOP!$A$36:$IV$36,[56]BOP!$A$44:$IV$44,[56]BOP!$A$59:$IV$59,[56]BOP!#REF!,[56]BOP!#REF!,[56]BOP!$A$79:$IV$79</definedName>
    <definedName name="Z_CF25EF4A_FFAB_11D1_98B7_00C04FC96ABD_.wvu.Rows" hidden="1">[56]BOP!$A$36:$IV$36,[56]BOP!$A$44:$IV$44,[56]BOP!$A$59:$IV$59,[56]BOP!#REF!,[56]BOP!#REF!,[56]BOP!$A$81:$IV$88</definedName>
    <definedName name="Z_CF25EF4B_FFAB_11D1_98B7_00C04FC96ABD_.wvu.Rows" hidden="1">[56]BOP!$A$36:$IV$36,[56]BOP!$A$44:$IV$44,[56]BOP!$A$59:$IV$59,[56]BOP!#REF!,[56]BOP!#REF!,[56]BOP!$A$81:$IV$88</definedName>
    <definedName name="Z_CF25EF4C_FFAB_11D1_98B7_00C04FC96ABD_.wvu.Rows" hidden="1">[56]BOP!$A$36:$IV$36,[56]BOP!$A$44:$IV$44,[56]BOP!$A$59:$IV$59,[56]BOP!#REF!,[56]BOP!#REF!,[56]BOP!$A$81:$IV$88</definedName>
    <definedName name="Z_CF25EF4D_FFAB_11D1_98B7_00C04FC96ABD_.wvu.Rows" hidden="1">[56]BOP!$A$36:$IV$36,[56]BOP!$A$44:$IV$44,[56]BOP!$A$59:$IV$59,[56]BOP!#REF!,[56]BOP!#REF!,[56]BOP!$A$81:$IV$88</definedName>
    <definedName name="Z_CF25EF4E_FFAB_11D1_98B7_00C04FC96ABD_.wvu.Rows" hidden="1">[56]BOP!$A$36:$IV$36,[56]BOP!$A$44:$IV$44,[56]BOP!$A$59:$IV$59,[56]BOP!#REF!,[56]BOP!#REF!,[56]BOP!$A$79:$IV$79,[56]BOP!$A$81:$IV$88,[56]BOP!#REF!</definedName>
    <definedName name="Z_CF25EF4F_FFAB_11D1_98B7_00C04FC96ABD_.wvu.Rows" hidden="1">[56]BOP!$A$36:$IV$36,[56]BOP!$A$44:$IV$44,[56]BOP!$A$59:$IV$59,[56]BOP!#REF!,[56]BOP!#REF!,[56]BOP!$A$79:$IV$79,[56]BOP!$A$81:$IV$88</definedName>
    <definedName name="Z_CF25EF50_FFAB_11D1_98B7_00C04FC96ABD_.wvu.Rows" hidden="1">[56]BOP!$A$36:$IV$36,[56]BOP!$A$44:$IV$44,[56]BOP!$A$59:$IV$59,[56]BOP!#REF!,[56]BOP!#REF!,[56]BOP!$A$79:$IV$79,[56]BOP!#REF!</definedName>
    <definedName name="Z_CF25EF51_FFAB_11D1_98B7_00C04FC96ABD_.wvu.Rows" hidden="1">[56]BOP!$A$36:$IV$36,[56]BOP!$A$44:$IV$44,[56]BOP!$A$59:$IV$59,[56]BOP!#REF!,[56]BOP!#REF!,[56]BOP!$A$79:$IV$79,[56]BOP!$A$81:$IV$88,[56]BOP!#REF!</definedName>
    <definedName name="Z_CF25EF52_FFAB_11D1_98B7_00C04FC96ABD_.wvu.Rows" hidden="1">[56]BOP!$A$36:$IV$36,[56]BOP!$A$44:$IV$44,[56]BOP!$A$59:$IV$59,[56]BOP!#REF!,[56]BOP!#REF!,[56]BOP!$A$79:$IV$79,[56]BOP!$A$81:$IV$88,[56]BOP!#REF!</definedName>
    <definedName name="Z_CF25EF53_FFAB_11D1_98B7_00C04FC96ABD_.wvu.Rows" hidden="1">[56]BOP!$A$36:$IV$36,[56]BOP!$A$44:$IV$44,[56]BOP!$A$59:$IV$59,[56]BOP!#REF!,[56]BOP!#REF!,[56]BOP!$A$79:$IV$79,[56]BOP!$A$81:$IV$88,[56]BOP!#REF!</definedName>
    <definedName name="Z_CF25EF55_FFAB_11D1_98B7_00C04FC96ABD_.wvu.Rows" hidden="1">[56]BOP!$A$36:$IV$36,[56]BOP!$A$44:$IV$44,[56]BOP!$A$59:$IV$59,[56]BOP!#REF!,[56]BOP!#REF!,[56]BOP!$A$79:$IV$79,[56]BOP!$A$81:$IV$88,[56]BOP!#REF!,[56]BOP!#REF!</definedName>
    <definedName name="Z_CF25EF56_FFAB_11D1_98B7_00C04FC96ABD_.wvu.Rows" hidden="1">[56]BOP!$A$36:$IV$36,[56]BOP!$A$44:$IV$44,[56]BOP!$A$59:$IV$59,[56]BOP!#REF!,[56]BOP!#REF!,[56]BOP!$A$79:$IV$79,[56]BOP!$A$81:$IV$88,[56]BOP!#REF!,[56]BOP!#REF!</definedName>
    <definedName name="Z_CF25EF57_FFAB_11D1_98B7_00C04FC96ABD_.wvu.Rows" hidden="1">[56]BOP!$A$36:$IV$36,[56]BOP!$A$44:$IV$44,[56]BOP!$A$59:$IV$59,[56]BOP!#REF!,[56]BOP!#REF!,[56]BOP!$A$79:$IV$79</definedName>
    <definedName name="Z_EA8011E5_017A_11D2_98BD_00C04FC96ABD_.wvu.Rows" hidden="1">[56]BOP!$A$36:$IV$36,[56]BOP!$A$44:$IV$44,[56]BOP!$A$59:$IV$59,[56]BOP!#REF!,[56]BOP!#REF!,[56]BOP!$A$79:$IV$79,[56]BOP!$A$81:$IV$88</definedName>
    <definedName name="Z_EA8011E6_017A_11D2_98BD_00C04FC96ABD_.wvu.Rows" hidden="1">[56]BOP!$A$36:$IV$36,[56]BOP!$A$44:$IV$44,[56]BOP!$A$59:$IV$59,[56]BOP!#REF!,[56]BOP!#REF!,[56]BOP!$A$79:$IV$79,[56]BOP!#REF!</definedName>
    <definedName name="Z_EA8011E9_017A_11D2_98BD_00C04FC96ABD_.wvu.Rows" hidden="1">[56]BOP!$A$36:$IV$36,[56]BOP!$A$44:$IV$44,[56]BOP!$A$59:$IV$59,[56]BOP!#REF!,[56]BOP!#REF!,[56]BOP!$A$79:$IV$79,[56]BOP!$A$81:$IV$88,[56]BOP!#REF!</definedName>
    <definedName name="Z_EA8011EC_017A_11D2_98BD_00C04FC96ABD_.wvu.Rows" hidden="1">[56]BOP!$A$36:$IV$36,[56]BOP!$A$44:$IV$44,[56]BOP!$A$59:$IV$59,[56]BOP!#REF!,[56]BOP!#REF!,[56]BOP!$A$79:$IV$79,[56]BOP!$A$81:$IV$88,[56]BOP!#REF!,[56]BOP!#REF!</definedName>
    <definedName name="Z_EA86CE3A_00A2_11D2_98BC_00C04FC96ABD_.wvu.Rows" hidden="1">[56]BOP!$A$36:$IV$36,[56]BOP!$A$44:$IV$44,[56]BOP!$A$59:$IV$59,[56]BOP!#REF!,[56]BOP!#REF!,[56]BOP!$A$81:$IV$88</definedName>
    <definedName name="Z_EA86CE3B_00A2_11D2_98BC_00C04FC96ABD_.wvu.Rows" hidden="1">[56]BOP!$A$36:$IV$36,[56]BOP!$A$44:$IV$44,[56]BOP!$A$59:$IV$59,[56]BOP!#REF!,[56]BOP!#REF!,[56]BOP!$A$81:$IV$88</definedName>
    <definedName name="Z_EA86CE3C_00A2_11D2_98BC_00C04FC96ABD_.wvu.Rows" hidden="1">[56]BOP!$A$36:$IV$36,[56]BOP!$A$44:$IV$44,[56]BOP!$A$59:$IV$59,[56]BOP!#REF!,[56]BOP!#REF!,[56]BOP!$A$81:$IV$88</definedName>
    <definedName name="Z_EA86CE3D_00A2_11D2_98BC_00C04FC96ABD_.wvu.Rows" hidden="1">[56]BOP!$A$36:$IV$36,[56]BOP!$A$44:$IV$44,[56]BOP!$A$59:$IV$59,[56]BOP!#REF!,[56]BOP!#REF!,[56]BOP!$A$81:$IV$88</definedName>
    <definedName name="Z_EA86CE3E_00A2_11D2_98BC_00C04FC96ABD_.wvu.Rows" hidden="1">[56]BOP!$A$36:$IV$36,[56]BOP!$A$44:$IV$44,[56]BOP!$A$59:$IV$59,[56]BOP!#REF!,[56]BOP!#REF!,[56]BOP!$A$79:$IV$79,[56]BOP!$A$81:$IV$88,[56]BOP!#REF!</definedName>
    <definedName name="Z_EA86CE3F_00A2_11D2_98BC_00C04FC96ABD_.wvu.Rows" hidden="1">[56]BOP!$A$36:$IV$36,[56]BOP!$A$44:$IV$44,[56]BOP!$A$59:$IV$59,[56]BOP!#REF!,[56]BOP!#REF!,[56]BOP!$A$79:$IV$79,[56]BOP!$A$81:$IV$88</definedName>
    <definedName name="Z_EA86CE40_00A2_11D2_98BC_00C04FC96ABD_.wvu.Rows" hidden="1">[56]BOP!$A$36:$IV$36,[56]BOP!$A$44:$IV$44,[56]BOP!$A$59:$IV$59,[56]BOP!#REF!,[56]BOP!#REF!,[56]BOP!$A$79:$IV$79,[56]BOP!#REF!</definedName>
    <definedName name="Z_EA86CE41_00A2_11D2_98BC_00C04FC96ABD_.wvu.Rows" hidden="1">[56]BOP!$A$36:$IV$36,[56]BOP!$A$44:$IV$44,[56]BOP!$A$59:$IV$59,[56]BOP!#REF!,[56]BOP!#REF!,[56]BOP!$A$79:$IV$79,[56]BOP!$A$81:$IV$88,[56]BOP!#REF!</definedName>
    <definedName name="Z_EA86CE42_00A2_11D2_98BC_00C04FC96ABD_.wvu.Rows" hidden="1">[56]BOP!$A$36:$IV$36,[56]BOP!$A$44:$IV$44,[56]BOP!$A$59:$IV$59,[56]BOP!#REF!,[56]BOP!#REF!,[56]BOP!$A$79:$IV$79,[56]BOP!$A$81:$IV$88,[56]BOP!#REF!</definedName>
    <definedName name="Z_EA86CE43_00A2_11D2_98BC_00C04FC96ABD_.wvu.Rows" hidden="1">[56]BOP!$A$36:$IV$36,[56]BOP!$A$44:$IV$44,[56]BOP!$A$59:$IV$59,[56]BOP!#REF!,[56]BOP!#REF!,[56]BOP!$A$79:$IV$79,[56]BOP!$A$81:$IV$88,[56]BOP!#REF!</definedName>
    <definedName name="Z_EA86CE45_00A2_11D2_98BC_00C04FC96ABD_.wvu.Rows" hidden="1">[56]BOP!$A$36:$IV$36,[56]BOP!$A$44:$IV$44,[56]BOP!$A$59:$IV$59,[56]BOP!#REF!,[56]BOP!#REF!,[56]BOP!$A$79:$IV$79,[56]BOP!$A$81:$IV$88,[56]BOP!#REF!,[56]BOP!#REF!</definedName>
    <definedName name="Z_EA86CE46_00A2_11D2_98BC_00C04FC96ABD_.wvu.Rows" hidden="1">[56]BOP!$A$36:$IV$36,[56]BOP!$A$44:$IV$44,[56]BOP!$A$59:$IV$59,[56]BOP!#REF!,[56]BOP!#REF!,[56]BOP!$A$79:$IV$79,[56]BOP!$A$81:$IV$88,[56]BOP!#REF!,[56]BOP!#REF!</definedName>
    <definedName name="Z_EA86CE47_00A2_11D2_98BC_00C04FC96ABD_.wvu.Rows" hidden="1">[56]BOP!$A$36:$IV$36,[56]BOP!$A$44:$IV$44,[56]BOP!$A$59:$IV$59,[56]BOP!#REF!,[56]BOP!#REF!,[56]BOP!$A$79:$IV$79</definedName>
    <definedName name="ZAMON">[0]!ZAMON</definedName>
    <definedName name="ZERO">ZEROs:ZEROe</definedName>
    <definedName name="ZEROcol">#REF!</definedName>
    <definedName name="ZEROe">ChEnd ZEROcol</definedName>
    <definedName name="ZEROs">ChStart ZEROcol</definedName>
    <definedName name="zsr5">#REF!</definedName>
    <definedName name="zsr6">#REF!</definedName>
    <definedName name="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43" i="1" l="1"/>
  <c r="CD37" i="1"/>
  <c r="CC37" i="1"/>
  <c r="CB37" i="1"/>
  <c r="CA37" i="1"/>
  <c r="BZ37" i="1"/>
  <c r="BY37" i="1"/>
  <c r="BX37" i="1"/>
  <c r="BW37" i="1"/>
  <c r="BV37" i="1"/>
  <c r="BU37" i="1"/>
  <c r="BT37" i="1"/>
  <c r="BS37" i="1"/>
  <c r="BR37" i="1"/>
  <c r="BQ37" i="1"/>
  <c r="BP37" i="1"/>
  <c r="BO37" i="1"/>
  <c r="BN37" i="1"/>
  <c r="BM37" i="1"/>
  <c r="BL37" i="1"/>
  <c r="BK37" i="1"/>
  <c r="BJ37" i="1"/>
  <c r="BI37" i="1"/>
  <c r="BH37" i="1"/>
  <c r="AO37" i="1"/>
  <c r="AL37" i="1"/>
  <c r="AK37" i="1"/>
  <c r="AJ37" i="1"/>
  <c r="AI37" i="1"/>
  <c r="AH37" i="1"/>
  <c r="AG37" i="1"/>
  <c r="AF37" i="1"/>
  <c r="AE37" i="1"/>
  <c r="AD37" i="1"/>
  <c r="AC37" i="1"/>
  <c r="AB37" i="1"/>
  <c r="AA37" i="1"/>
  <c r="Z37" i="1"/>
  <c r="Y37" i="1"/>
  <c r="X37" i="1"/>
  <c r="W37" i="1"/>
  <c r="V37" i="1"/>
  <c r="U37" i="1"/>
  <c r="T37" i="1"/>
  <c r="S37" i="1"/>
  <c r="R37" i="1"/>
  <c r="Q37" i="1"/>
  <c r="CB31" i="1"/>
  <c r="CA31" i="1"/>
  <c r="BZ31" i="1"/>
  <c r="BY31" i="1"/>
  <c r="AM31" i="1"/>
  <c r="CB30" i="1"/>
  <c r="CA30" i="1"/>
  <c r="BZ30" i="1"/>
  <c r="BY30" i="1"/>
  <c r="CB28" i="1"/>
  <c r="CA28" i="1"/>
  <c r="BZ28" i="1"/>
  <c r="BY28" i="1"/>
  <c r="CD26" i="1"/>
  <c r="CC26" i="1"/>
  <c r="CB26" i="1"/>
  <c r="CA26" i="1"/>
  <c r="BZ26" i="1"/>
  <c r="BY26" i="1"/>
  <c r="BX26" i="1"/>
  <c r="BW26" i="1"/>
  <c r="BV26" i="1"/>
  <c r="BU26" i="1"/>
  <c r="BT26" i="1"/>
  <c r="BS26" i="1"/>
  <c r="BR26" i="1"/>
  <c r="BQ26" i="1"/>
  <c r="BP26" i="1"/>
  <c r="BO26" i="1"/>
  <c r="BN26" i="1"/>
  <c r="BM26" i="1"/>
  <c r="BL26" i="1"/>
  <c r="BK26" i="1"/>
  <c r="BJ26" i="1"/>
  <c r="BI26" i="1"/>
  <c r="BH26" i="1"/>
  <c r="AT26" i="1"/>
  <c r="AS26" i="1"/>
  <c r="AR26" i="1"/>
  <c r="AQ26" i="1"/>
  <c r="AP26" i="1"/>
  <c r="AO26" i="1"/>
  <c r="AL26" i="1"/>
  <c r="AK26" i="1"/>
  <c r="AJ26" i="1"/>
  <c r="AI26" i="1"/>
  <c r="AH26" i="1"/>
  <c r="AG26" i="1"/>
  <c r="AF26" i="1"/>
  <c r="AE26" i="1"/>
  <c r="AD26" i="1"/>
  <c r="AC26" i="1"/>
  <c r="AB26" i="1"/>
  <c r="AA26" i="1"/>
  <c r="Z26" i="1"/>
  <c r="Y26" i="1"/>
  <c r="X26" i="1"/>
  <c r="W26" i="1"/>
  <c r="V26" i="1"/>
  <c r="U26" i="1"/>
  <c r="T26" i="1"/>
  <c r="S26" i="1"/>
  <c r="R26" i="1"/>
  <c r="Q26" i="1"/>
  <c r="CL16" i="1"/>
  <c r="CI16" i="1"/>
  <c r="CF16" i="1"/>
  <c r="CC16" i="1"/>
  <c r="BZ16" i="1"/>
  <c r="BW16" i="1"/>
  <c r="BT16" i="1"/>
  <c r="BQ16" i="1"/>
  <c r="BZ15" i="1"/>
  <c r="BY15" i="1"/>
  <c r="BX15" i="1"/>
  <c r="BW15" i="1"/>
  <c r="BV15" i="1"/>
  <c r="BU15" i="1"/>
  <c r="BT15" i="1"/>
  <c r="BS15" i="1"/>
  <c r="BR15" i="1"/>
  <c r="BQ15" i="1"/>
  <c r="BP15" i="1"/>
  <c r="BY13" i="1"/>
  <c r="BX13" i="1"/>
  <c r="BW13" i="1"/>
  <c r="BV13" i="1"/>
  <c r="BU13" i="1"/>
  <c r="BT13" i="1"/>
  <c r="BS13" i="1"/>
  <c r="BR13" i="1"/>
  <c r="BQ13" i="1"/>
  <c r="BP13" i="1"/>
  <c r="BJ13" i="1"/>
  <c r="Y13" i="1"/>
  <c r="X13" i="1"/>
  <c r="AP11" i="1"/>
  <c r="AP13" i="1" s="1"/>
  <c r="Y11" i="1"/>
  <c r="X11" i="1"/>
  <c r="CA10" i="1"/>
  <c r="BZ10" i="1"/>
  <c r="BY10" i="1"/>
  <c r="BX10" i="1"/>
  <c r="BW10" i="1"/>
  <c r="BV10" i="1"/>
  <c r="BU10" i="1"/>
  <c r="BT10" i="1"/>
  <c r="BS10" i="1"/>
  <c r="BR10" i="1"/>
  <c r="BQ10" i="1"/>
  <c r="BP10" i="1"/>
  <c r="CA7" i="1"/>
  <c r="BZ7" i="1"/>
  <c r="BY7" i="1"/>
  <c r="BX7" i="1"/>
  <c r="BW7" i="1"/>
  <c r="BV7" i="1"/>
  <c r="BU7" i="1"/>
  <c r="BT7" i="1"/>
  <c r="BS7" i="1"/>
  <c r="BR7" i="1"/>
  <c r="BQ7" i="1"/>
  <c r="BP7" i="1"/>
  <c r="CA6" i="1"/>
  <c r="BZ6" i="1"/>
  <c r="BY6" i="1"/>
  <c r="BX6" i="1"/>
  <c r="BW6" i="1"/>
  <c r="BV6" i="1"/>
  <c r="BU6" i="1"/>
  <c r="BT6" i="1"/>
  <c r="BS6" i="1"/>
  <c r="BR6" i="1"/>
  <c r="BQ6" i="1"/>
  <c r="BP6" i="1"/>
</calcChain>
</file>

<file path=xl/sharedStrings.xml><?xml version="1.0" encoding="utf-8"?>
<sst xmlns="http://schemas.openxmlformats.org/spreadsheetml/2006/main" count="31" uniqueCount="31">
  <si>
    <r>
      <t xml:space="preserve">Table 39: Card Transactions: December 2019 to December 2020 </t>
    </r>
    <r>
      <rPr>
        <b/>
        <vertAlign val="superscript"/>
        <sz val="12"/>
        <color rgb="FF002060"/>
        <rFont val="Segoe UI"/>
        <family val="2"/>
      </rPr>
      <t>1</t>
    </r>
  </si>
  <si>
    <t>Number of ATMs in Operation</t>
  </si>
  <si>
    <t xml:space="preserve">Number of Transactions </t>
  </si>
  <si>
    <r>
      <t>Value of Transactions (</t>
    </r>
    <r>
      <rPr>
        <i/>
        <sz val="11"/>
        <color rgb="FF002060"/>
        <rFont val="Segoe UI"/>
        <family val="2"/>
      </rPr>
      <t>Rs million</t>
    </r>
    <r>
      <rPr>
        <sz val="11"/>
        <color rgb="FF002060"/>
        <rFont val="Segoe UI"/>
        <family val="2"/>
      </rPr>
      <t xml:space="preserve">) </t>
    </r>
    <r>
      <rPr>
        <vertAlign val="superscript"/>
        <sz val="11"/>
        <color rgb="FF002060"/>
        <rFont val="Segoe UI"/>
        <family val="2"/>
      </rPr>
      <t xml:space="preserve">2 </t>
    </r>
  </si>
  <si>
    <t>Number of Cards in Circulation</t>
  </si>
  <si>
    <t xml:space="preserve">Credit Cards </t>
  </si>
  <si>
    <t xml:space="preserve">Debit Cards </t>
  </si>
  <si>
    <t xml:space="preserve">Others </t>
  </si>
  <si>
    <t xml:space="preserve">Total </t>
  </si>
  <si>
    <r>
      <t>Outstanding Advances on Credit Cards (</t>
    </r>
    <r>
      <rPr>
        <i/>
        <sz val="11"/>
        <color rgb="FF002060"/>
        <rFont val="Segoe UI"/>
        <family val="2"/>
      </rPr>
      <t>Rs million</t>
    </r>
    <r>
      <rPr>
        <sz val="11"/>
        <color rgb="FF002060"/>
        <rFont val="Segoe UI"/>
        <family val="2"/>
      </rPr>
      <t xml:space="preserve">) </t>
    </r>
    <r>
      <rPr>
        <vertAlign val="superscript"/>
        <sz val="11"/>
        <color rgb="FF002060"/>
        <rFont val="Segoe UI"/>
        <family val="2"/>
      </rPr>
      <t>4</t>
    </r>
  </si>
  <si>
    <r>
      <t>Impaired Advances on Credit Cards (</t>
    </r>
    <r>
      <rPr>
        <i/>
        <sz val="11"/>
        <color rgb="FF002060"/>
        <rFont val="Segoe UI"/>
        <family val="2"/>
      </rPr>
      <t>Rs million</t>
    </r>
    <r>
      <rPr>
        <sz val="11"/>
        <color rgb="FF002060"/>
        <rFont val="Segoe UI"/>
        <family val="2"/>
      </rPr>
      <t xml:space="preserve">) </t>
    </r>
    <r>
      <rPr>
        <vertAlign val="superscript"/>
        <sz val="11"/>
        <color rgb="FF002060"/>
        <rFont val="Segoe UI"/>
        <family val="2"/>
      </rPr>
      <t>3, 4</t>
    </r>
  </si>
  <si>
    <r>
      <rPr>
        <i/>
        <vertAlign val="superscript"/>
        <sz val="11"/>
        <color rgb="FF002060"/>
        <rFont val="Segoe UI"/>
        <family val="2"/>
      </rPr>
      <t>1</t>
    </r>
    <r>
      <rPr>
        <i/>
        <sz val="11"/>
        <color rgb="FF002060"/>
        <rFont val="Segoe UI"/>
        <family val="2"/>
      </rPr>
      <t xml:space="preserve"> Renamed in July 2018, previously known as Electronic Banking Transactions.</t>
    </r>
  </si>
  <si>
    <r>
      <rPr>
        <i/>
        <vertAlign val="superscript"/>
        <sz val="11"/>
        <color rgb="FF002060"/>
        <rFont val="Segoe UI"/>
        <family val="2"/>
      </rPr>
      <t>2</t>
    </r>
    <r>
      <rPr>
        <i/>
        <sz val="11"/>
        <color rgb="FF002060"/>
        <rFont val="Segoe UI"/>
        <family val="2"/>
      </rPr>
      <t xml:space="preserve"> Involve the use of credit cards, debit cards, ATMs and Merchant Points of Sale.</t>
    </r>
  </si>
  <si>
    <r>
      <rPr>
        <i/>
        <vertAlign val="superscript"/>
        <sz val="11"/>
        <color rgb="FF002060"/>
        <rFont val="Segoe UI"/>
        <family val="2"/>
      </rPr>
      <t xml:space="preserve">3 </t>
    </r>
    <r>
      <rPr>
        <i/>
        <sz val="11"/>
        <color rgb="FF002060"/>
        <rFont val="Segoe UI"/>
        <family val="2"/>
      </rPr>
      <t>Information available on a quarterly basis.</t>
    </r>
  </si>
  <si>
    <r>
      <rPr>
        <i/>
        <vertAlign val="superscript"/>
        <sz val="11"/>
        <color rgb="FF002060"/>
        <rFont val="Segoe UI"/>
        <family val="2"/>
      </rPr>
      <t>4</t>
    </r>
    <r>
      <rPr>
        <i/>
        <sz val="11"/>
        <color rgb="FF002060"/>
        <rFont val="Segoe UI"/>
        <family val="2"/>
      </rPr>
      <t xml:space="preserve"> Revised.</t>
    </r>
  </si>
  <si>
    <t>Table 40: Internet Banking Transactions: December 2019 to December 2020</t>
  </si>
  <si>
    <t>Number of Customers</t>
  </si>
  <si>
    <t>Number of Transactions</t>
  </si>
  <si>
    <r>
      <t>Value of Transactions (</t>
    </r>
    <r>
      <rPr>
        <i/>
        <sz val="11"/>
        <color rgb="FF002060"/>
        <rFont val="Segoe UI"/>
        <family val="2"/>
      </rPr>
      <t>Rs million</t>
    </r>
    <r>
      <rPr>
        <sz val="11"/>
        <color rgb="FF002060"/>
        <rFont val="Segoe UI"/>
        <family val="2"/>
      </rPr>
      <t>)</t>
    </r>
  </si>
  <si>
    <r>
      <t xml:space="preserve">Average Value of Transactions </t>
    </r>
    <r>
      <rPr>
        <vertAlign val="superscript"/>
        <sz val="11"/>
        <color rgb="FF002060"/>
        <rFont val="Segoe UI"/>
        <family val="2"/>
      </rPr>
      <t>1</t>
    </r>
    <r>
      <rPr>
        <sz val="11"/>
        <color rgb="FF002060"/>
        <rFont val="Segoe UI"/>
        <family val="2"/>
      </rPr>
      <t>(</t>
    </r>
    <r>
      <rPr>
        <i/>
        <sz val="11"/>
        <color rgb="FF002060"/>
        <rFont val="Segoe UI"/>
        <family val="2"/>
      </rPr>
      <t>Rs million</t>
    </r>
    <r>
      <rPr>
        <sz val="11"/>
        <color rgb="FF002060"/>
        <rFont val="Segoe UI"/>
        <family val="2"/>
      </rPr>
      <t xml:space="preserve">) </t>
    </r>
  </si>
  <si>
    <r>
      <rPr>
        <i/>
        <vertAlign val="superscript"/>
        <sz val="10"/>
        <color rgb="FF002060"/>
        <rFont val="Segoe UI"/>
        <family val="2"/>
      </rPr>
      <t xml:space="preserve">1 </t>
    </r>
    <r>
      <rPr>
        <i/>
        <sz val="10"/>
        <color rgb="FF002060"/>
        <rFont val="Segoe UI"/>
        <family val="2"/>
      </rPr>
      <t>Average monthly transactions from the start of the calendar year.</t>
    </r>
  </si>
  <si>
    <r>
      <t xml:space="preserve">Table 41: Mobile Banking and Mobile Payments </t>
    </r>
    <r>
      <rPr>
        <b/>
        <vertAlign val="superscript"/>
        <sz val="12"/>
        <color rgb="FF002060"/>
        <rFont val="Segoe UI"/>
        <family val="2"/>
      </rPr>
      <t>1&amp;2</t>
    </r>
    <r>
      <rPr>
        <b/>
        <sz val="12"/>
        <color rgb="FF002060"/>
        <rFont val="Segoe UI"/>
        <family val="2"/>
      </rPr>
      <t>:  December 2019 to December 2020</t>
    </r>
  </si>
  <si>
    <t>Number of subscribers</t>
  </si>
  <si>
    <r>
      <t xml:space="preserve">Number of active agent outlets </t>
    </r>
    <r>
      <rPr>
        <vertAlign val="superscript"/>
        <sz val="11"/>
        <color rgb="FF002060"/>
        <rFont val="Segoe UI"/>
        <family val="2"/>
      </rPr>
      <t>3</t>
    </r>
  </si>
  <si>
    <t>Number of transactions</t>
  </si>
  <si>
    <r>
      <t>Value of transactions (</t>
    </r>
    <r>
      <rPr>
        <i/>
        <sz val="11"/>
        <color rgb="FF002060"/>
        <rFont val="Segoe UI"/>
        <family val="2"/>
      </rPr>
      <t>Rs million</t>
    </r>
    <r>
      <rPr>
        <sz val="11"/>
        <color rgb="FF002060"/>
        <rFont val="Segoe UI"/>
        <family val="2"/>
      </rPr>
      <t>)</t>
    </r>
  </si>
  <si>
    <r>
      <rPr>
        <i/>
        <vertAlign val="superscript"/>
        <sz val="10"/>
        <color rgb="FF002060"/>
        <rFont val="Segoe UI"/>
        <family val="2"/>
      </rPr>
      <t>1</t>
    </r>
    <r>
      <rPr>
        <i/>
        <sz val="10"/>
        <color rgb="FF002060"/>
        <rFont val="Segoe UI"/>
        <family val="2"/>
      </rPr>
      <t xml:space="preserve"> Renamed, previously known as Mobile Transactions.</t>
    </r>
  </si>
  <si>
    <r>
      <rPr>
        <i/>
        <vertAlign val="superscript"/>
        <sz val="10"/>
        <color rgb="FF002060"/>
        <rFont val="Segoe UI"/>
        <family val="2"/>
      </rPr>
      <t>2</t>
    </r>
    <r>
      <rPr>
        <i/>
        <sz val="10"/>
        <color rgb="FF002060"/>
        <rFont val="Segoe UI"/>
        <family val="2"/>
      </rPr>
      <t xml:space="preserve"> Include non-bank entities.</t>
    </r>
  </si>
  <si>
    <r>
      <rPr>
        <i/>
        <vertAlign val="superscript"/>
        <sz val="10"/>
        <color rgb="FF002060"/>
        <rFont val="Segoe UI"/>
        <family val="2"/>
      </rPr>
      <t>2</t>
    </r>
    <r>
      <rPr>
        <i/>
        <sz val="10"/>
        <color rgb="FF002060"/>
        <rFont val="Segoe UI"/>
        <family val="2"/>
      </rPr>
      <t xml:space="preserve"> restated figures for  January 2017.</t>
    </r>
  </si>
  <si>
    <r>
      <rPr>
        <i/>
        <vertAlign val="superscript"/>
        <sz val="10"/>
        <color rgb="FF002060"/>
        <rFont val="Segoe UI"/>
        <family val="2"/>
      </rPr>
      <t>3</t>
    </r>
    <r>
      <rPr>
        <i/>
        <sz val="10"/>
        <color rgb="FF002060"/>
        <rFont val="Segoe UI"/>
        <family val="2"/>
      </rPr>
      <t xml:space="preserve"> Revised.</t>
    </r>
  </si>
  <si>
    <t>Source: Supervision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</si>
</sst>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_);_(* \(#,##0\);_(* &quot;-&quot;??_);_(@_)"/>
    <numFmt numFmtId="165" formatCode="[$-409]mmm\-yy;@"/>
    <numFmt numFmtId="166" formatCode="_-* #,##0.00_-;\-* #,##0.00_-;_-* &quot;-&quot;??_-;_-@_-"/>
    <numFmt numFmtId="167" formatCode="_-* #,##0_-;\-* #,##0_-;_-* &quot;-&quot;??_-;_-@_-"/>
    <numFmt numFmtId="168" formatCode="#,##0.0"/>
  </numFmts>
  <fonts count="21" x14ac:knownFonts="1">
    <font>
      <sz val="11"/>
      <color theme="1"/>
      <name val="Calibri"/>
      <family val="2"/>
      <scheme val="minor"/>
    </font>
    <font>
      <sz val="11"/>
      <color theme="1"/>
      <name val="Calibri"/>
      <family val="2"/>
      <scheme val="minor"/>
    </font>
    <font>
      <b/>
      <sz val="12"/>
      <color rgb="FF002060"/>
      <name val="Segoe UI"/>
      <family val="2"/>
    </font>
    <font>
      <b/>
      <vertAlign val="superscript"/>
      <sz val="12"/>
      <color rgb="FF002060"/>
      <name val="Segoe UI"/>
      <family val="2"/>
    </font>
    <font>
      <sz val="12"/>
      <color rgb="FF002060"/>
      <name val="Segoe UI"/>
      <family val="2"/>
    </font>
    <font>
      <sz val="13"/>
      <color rgb="FF002060"/>
      <name val="Segoe UI"/>
      <family val="2"/>
    </font>
    <font>
      <sz val="10"/>
      <color rgb="FF002060"/>
      <name val="Segoe UI"/>
      <family val="2"/>
    </font>
    <font>
      <b/>
      <sz val="10"/>
      <color rgb="FF002060"/>
      <name val="Segoe UI"/>
      <family val="2"/>
    </font>
    <font>
      <b/>
      <sz val="13"/>
      <color rgb="FF002060"/>
      <name val="Segoe UI"/>
      <family val="2"/>
    </font>
    <font>
      <sz val="14"/>
      <color rgb="FF002060"/>
      <name val="Segoe UI"/>
      <family val="2"/>
    </font>
    <font>
      <b/>
      <sz val="11"/>
      <color rgb="FF002060"/>
      <name val="Segoe UI"/>
      <family val="2"/>
    </font>
    <font>
      <sz val="11"/>
      <color rgb="FF002060"/>
      <name val="Segoe UI"/>
      <family val="2"/>
    </font>
    <font>
      <sz val="10.5"/>
      <color rgb="FF002060"/>
      <name val="Segoe UI"/>
      <family val="2"/>
    </font>
    <font>
      <b/>
      <sz val="10.5"/>
      <color rgb="FF002060"/>
      <name val="Segoe UI"/>
      <family val="2"/>
    </font>
    <font>
      <i/>
      <sz val="11"/>
      <color rgb="FF002060"/>
      <name val="Segoe UI"/>
      <family val="2"/>
    </font>
    <font>
      <vertAlign val="superscript"/>
      <sz val="11"/>
      <color rgb="FF002060"/>
      <name val="Segoe UI"/>
      <family val="2"/>
    </font>
    <font>
      <i/>
      <sz val="10"/>
      <color rgb="FF002060"/>
      <name val="Segoe UI"/>
      <family val="2"/>
    </font>
    <font>
      <i/>
      <vertAlign val="superscript"/>
      <sz val="11"/>
      <color rgb="FF002060"/>
      <name val="Segoe UI"/>
      <family val="2"/>
    </font>
    <font>
      <i/>
      <sz val="10.5"/>
      <color rgb="FF002060"/>
      <name val="Segoe UI"/>
      <family val="2"/>
    </font>
    <font>
      <i/>
      <sz val="13"/>
      <color rgb="FF002060"/>
      <name val="Segoe UI"/>
      <family val="2"/>
    </font>
    <font>
      <i/>
      <vertAlign val="superscript"/>
      <sz val="10"/>
      <color rgb="FF002060"/>
      <name val="Segoe UI"/>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gray125">
        <bgColor theme="0"/>
      </patternFill>
    </fill>
  </fills>
  <borders count="52">
    <border>
      <left/>
      <right/>
      <top/>
      <bottom/>
      <diagonal/>
    </border>
    <border>
      <left style="thick">
        <color rgb="FF002060"/>
      </left>
      <right style="medium">
        <color rgb="FF002060"/>
      </right>
      <top style="thick">
        <color rgb="FF002060"/>
      </top>
      <bottom style="medium">
        <color rgb="FF002060"/>
      </bottom>
      <diagonal/>
    </border>
    <border>
      <left style="medium">
        <color rgb="FF002060"/>
      </left>
      <right style="medium">
        <color rgb="FF002060"/>
      </right>
      <top style="thick">
        <color rgb="FF002060"/>
      </top>
      <bottom style="medium">
        <color rgb="FF002060"/>
      </bottom>
      <diagonal/>
    </border>
    <border>
      <left style="medium">
        <color rgb="FF002060"/>
      </left>
      <right style="thick">
        <color rgb="FF002060"/>
      </right>
      <top style="thick">
        <color rgb="FF002060"/>
      </top>
      <bottom style="medium">
        <color rgb="FF002060"/>
      </bottom>
      <diagonal/>
    </border>
    <border>
      <left style="thick">
        <color rgb="FF002060"/>
      </left>
      <right style="thick">
        <color rgb="FF002060"/>
      </right>
      <top style="thick">
        <color rgb="FF002060"/>
      </top>
      <bottom style="medium">
        <color rgb="FF002060"/>
      </bottom>
      <diagonal/>
    </border>
    <border>
      <left/>
      <right style="thick">
        <color rgb="FF002060"/>
      </right>
      <top style="thick">
        <color rgb="FF002060"/>
      </top>
      <bottom style="medium">
        <color rgb="FF002060"/>
      </bottom>
      <diagonal/>
    </border>
    <border>
      <left style="medium">
        <color rgb="FF002060"/>
      </left>
      <right/>
      <top style="thick">
        <color rgb="FF002060"/>
      </top>
      <bottom style="medium">
        <color rgb="FF002060"/>
      </bottom>
      <diagonal/>
    </border>
    <border>
      <left style="thick">
        <color rgb="FF002060"/>
      </left>
      <right style="medium">
        <color rgb="FF002060"/>
      </right>
      <top/>
      <bottom/>
      <diagonal/>
    </border>
    <border>
      <left style="medium">
        <color rgb="FF002060"/>
      </left>
      <right style="medium">
        <color rgb="FF002060"/>
      </right>
      <top/>
      <bottom/>
      <diagonal/>
    </border>
    <border>
      <left style="medium">
        <color rgb="FF002060"/>
      </left>
      <right style="thick">
        <color rgb="FF002060"/>
      </right>
      <top/>
      <bottom/>
      <diagonal/>
    </border>
    <border>
      <left style="thick">
        <color rgb="FF002060"/>
      </left>
      <right/>
      <top/>
      <bottom/>
      <diagonal/>
    </border>
    <border>
      <left style="medium">
        <color rgb="FF002060"/>
      </left>
      <right style="medium">
        <color rgb="FF002060"/>
      </right>
      <top style="medium">
        <color rgb="FF002060"/>
      </top>
      <bottom/>
      <diagonal/>
    </border>
    <border>
      <left style="medium">
        <color rgb="FF002060"/>
      </left>
      <right/>
      <top style="medium">
        <color rgb="FF002060"/>
      </top>
      <bottom/>
      <diagonal/>
    </border>
    <border>
      <left/>
      <right style="thick">
        <color rgb="FF002060"/>
      </right>
      <top style="medium">
        <color rgb="FF002060"/>
      </top>
      <bottom/>
      <diagonal/>
    </border>
    <border>
      <left style="medium">
        <color rgb="FF002060"/>
      </left>
      <right style="medium">
        <color rgb="FF002060"/>
      </right>
      <top/>
      <bottom style="double">
        <color indexed="64"/>
      </bottom>
      <diagonal/>
    </border>
    <border>
      <left style="medium">
        <color rgb="FF002060"/>
      </left>
      <right/>
      <top/>
      <bottom/>
      <diagonal/>
    </border>
    <border>
      <left/>
      <right style="thick">
        <color rgb="FF002060"/>
      </right>
      <top/>
      <bottom/>
      <diagonal/>
    </border>
    <border>
      <left style="medium">
        <color rgb="FF002060"/>
      </left>
      <right style="medium">
        <color rgb="FF002060"/>
      </right>
      <top style="double">
        <color rgb="FF002060"/>
      </top>
      <bottom/>
      <diagonal/>
    </border>
    <border>
      <left style="medium">
        <color rgb="FF002060"/>
      </left>
      <right style="thick">
        <color rgb="FF002060"/>
      </right>
      <top style="double">
        <color rgb="FF002060"/>
      </top>
      <bottom/>
      <diagonal/>
    </border>
    <border>
      <left style="thick">
        <color rgb="FF002060"/>
      </left>
      <right/>
      <top style="double">
        <color rgb="FF002060"/>
      </top>
      <bottom/>
      <diagonal/>
    </border>
    <border>
      <left style="medium">
        <color rgb="FF002060"/>
      </left>
      <right/>
      <top style="double">
        <color rgb="FF002060"/>
      </top>
      <bottom/>
      <diagonal/>
    </border>
    <border>
      <left/>
      <right style="thick">
        <color rgb="FF002060"/>
      </right>
      <top style="double">
        <color rgb="FF002060"/>
      </top>
      <bottom/>
      <diagonal/>
    </border>
    <border>
      <left style="medium">
        <color rgb="FF002060"/>
      </left>
      <right style="medium">
        <color rgb="FF002060"/>
      </right>
      <top/>
      <bottom style="double">
        <color rgb="FF002060"/>
      </bottom>
      <diagonal/>
    </border>
    <border>
      <left style="medium">
        <color rgb="FF002060"/>
      </left>
      <right style="thick">
        <color rgb="FF002060"/>
      </right>
      <top/>
      <bottom style="double">
        <color rgb="FF002060"/>
      </bottom>
      <diagonal/>
    </border>
    <border>
      <left style="thick">
        <color rgb="FF002060"/>
      </left>
      <right/>
      <top/>
      <bottom style="double">
        <color rgb="FF002060"/>
      </bottom>
      <diagonal/>
    </border>
    <border>
      <left style="medium">
        <color rgb="FF002060"/>
      </left>
      <right/>
      <top/>
      <bottom style="double">
        <color rgb="FF002060"/>
      </bottom>
      <diagonal/>
    </border>
    <border>
      <left/>
      <right style="thick">
        <color rgb="FF002060"/>
      </right>
      <top/>
      <bottom style="double">
        <color rgb="FF002060"/>
      </bottom>
      <diagonal/>
    </border>
    <border>
      <left style="thick">
        <color rgb="FF002060"/>
      </left>
      <right style="medium">
        <color rgb="FF002060"/>
      </right>
      <top/>
      <bottom style="thick">
        <color rgb="FF002060"/>
      </bottom>
      <diagonal/>
    </border>
    <border>
      <left style="medium">
        <color rgb="FF002060"/>
      </left>
      <right style="medium">
        <color rgb="FF002060"/>
      </right>
      <top/>
      <bottom style="thick">
        <color rgb="FF002060"/>
      </bottom>
      <diagonal/>
    </border>
    <border>
      <left style="medium">
        <color rgb="FF002060"/>
      </left>
      <right style="thick">
        <color rgb="FF002060"/>
      </right>
      <top/>
      <bottom style="thick">
        <color rgb="FF002060"/>
      </bottom>
      <diagonal/>
    </border>
    <border>
      <left style="thick">
        <color rgb="FF002060"/>
      </left>
      <right/>
      <top/>
      <bottom style="thick">
        <color rgb="FF002060"/>
      </bottom>
      <diagonal/>
    </border>
    <border>
      <left style="medium">
        <color rgb="FF002060"/>
      </left>
      <right/>
      <top/>
      <bottom style="thick">
        <color rgb="FF002060"/>
      </bottom>
      <diagonal/>
    </border>
    <border>
      <left/>
      <right style="thick">
        <color rgb="FF002060"/>
      </right>
      <top/>
      <bottom style="thick">
        <color rgb="FF002060"/>
      </bottom>
      <diagonal/>
    </border>
    <border>
      <left style="medium">
        <color rgb="FF002060"/>
      </left>
      <right style="medium">
        <color rgb="FF002060"/>
      </right>
      <top style="thick">
        <color rgb="FF002060"/>
      </top>
      <bottom style="medium">
        <color indexed="64"/>
      </bottom>
      <diagonal/>
    </border>
    <border>
      <left style="thick">
        <color rgb="FF002060"/>
      </left>
      <right style="medium">
        <color rgb="FF002060"/>
      </right>
      <top style="medium">
        <color rgb="FF002060"/>
      </top>
      <bottom/>
      <diagonal/>
    </border>
    <border>
      <left style="medium">
        <color rgb="FF002060"/>
      </left>
      <right style="thick">
        <color rgb="FF002060"/>
      </right>
      <top style="medium">
        <color rgb="FF002060"/>
      </top>
      <bottom/>
      <diagonal/>
    </border>
    <border>
      <left style="medium">
        <color rgb="FF002060"/>
      </left>
      <right style="medium">
        <color rgb="FF002060"/>
      </right>
      <top/>
      <bottom style="medium">
        <color indexed="64"/>
      </bottom>
      <diagonal/>
    </border>
    <border>
      <left style="medium">
        <color rgb="FF002060"/>
      </left>
      <right style="medium">
        <color rgb="FF002060"/>
      </right>
      <top style="medium">
        <color indexed="64"/>
      </top>
      <bottom/>
      <diagonal/>
    </border>
    <border>
      <left style="thick">
        <color rgb="FF002060"/>
      </left>
      <right style="medium">
        <color rgb="FF002060"/>
      </right>
      <top style="double">
        <color rgb="FF002060"/>
      </top>
      <bottom/>
      <diagonal/>
    </border>
    <border>
      <left/>
      <right style="medium">
        <color indexed="64"/>
      </right>
      <top style="thick">
        <color rgb="FF002060"/>
      </top>
      <bottom style="medium">
        <color rgb="FF002060"/>
      </bottom>
      <diagonal/>
    </border>
    <border>
      <left style="thin">
        <color indexed="64"/>
      </left>
      <right style="medium">
        <color indexed="64"/>
      </right>
      <top style="thick">
        <color rgb="FF002060"/>
      </top>
      <bottom style="medium">
        <color rgb="FF002060"/>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thick">
        <color rgb="FF002060"/>
      </bottom>
      <diagonal/>
    </border>
    <border>
      <left style="medium">
        <color indexed="64"/>
      </left>
      <right/>
      <top/>
      <bottom style="thick">
        <color rgb="FF002060"/>
      </bottom>
      <diagonal/>
    </border>
    <border>
      <left style="medium">
        <color indexed="64"/>
      </left>
      <right style="medium">
        <color indexed="64"/>
      </right>
      <top/>
      <bottom style="thick">
        <color rgb="FF002060"/>
      </bottom>
      <diagonal/>
    </border>
  </borders>
  <cellStyleXfs count="3">
    <xf numFmtId="0" fontId="0" fillId="0" borderId="0"/>
    <xf numFmtId="0" fontId="1" fillId="0" borderId="0"/>
    <xf numFmtId="166" fontId="1" fillId="0" borderId="0" applyFont="0" applyFill="0" applyBorder="0" applyAlignment="0" applyProtection="0"/>
  </cellStyleXfs>
  <cellXfs count="177">
    <xf numFmtId="0" fontId="0" fillId="0" borderId="0" xfId="0"/>
    <xf numFmtId="0" fontId="2" fillId="2" borderId="0" xfId="1" applyFont="1" applyFill="1" applyBorder="1" applyAlignment="1">
      <alignment vertical="center"/>
    </xf>
    <xf numFmtId="0" fontId="4" fillId="2" borderId="0" xfId="1" applyFont="1" applyFill="1" applyBorder="1"/>
    <xf numFmtId="0" fontId="5" fillId="2" borderId="0" xfId="1" applyFont="1" applyFill="1" applyBorder="1"/>
    <xf numFmtId="0" fontId="5" fillId="2" borderId="0" xfId="1" applyFont="1" applyFill="1"/>
    <xf numFmtId="164" fontId="5" fillId="2" borderId="0" xfId="1" applyNumberFormat="1" applyFont="1" applyFill="1"/>
    <xf numFmtId="0" fontId="4" fillId="2" borderId="0" xfId="1" applyFont="1" applyFill="1"/>
    <xf numFmtId="0" fontId="6" fillId="2" borderId="0" xfId="1" applyFont="1" applyFill="1" applyBorder="1" applyAlignment="1">
      <alignment horizontal="left" vertical="center" indent="1"/>
    </xf>
    <xf numFmtId="0" fontId="6" fillId="2" borderId="0" xfId="1" applyFont="1" applyFill="1" applyBorder="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vertical="center"/>
    </xf>
    <xf numFmtId="0" fontId="8" fillId="2" borderId="0" xfId="1" applyFont="1" applyFill="1" applyBorder="1" applyAlignment="1">
      <alignment vertical="center"/>
    </xf>
    <xf numFmtId="0" fontId="9" fillId="3" borderId="1" xfId="1" applyFont="1" applyFill="1" applyBorder="1" applyAlignment="1">
      <alignment horizontal="center" vertical="center"/>
    </xf>
    <xf numFmtId="165" fontId="10" fillId="3" borderId="2" xfId="1" applyNumberFormat="1" applyFont="1" applyFill="1" applyBorder="1" applyAlignment="1">
      <alignment horizontal="center" vertical="center"/>
    </xf>
    <xf numFmtId="165" fontId="10" fillId="3" borderId="3" xfId="1" applyNumberFormat="1" applyFont="1" applyFill="1" applyBorder="1" applyAlignment="1">
      <alignment horizontal="center" vertical="center"/>
    </xf>
    <xf numFmtId="165" fontId="10" fillId="3" borderId="4" xfId="1" applyNumberFormat="1" applyFont="1" applyFill="1" applyBorder="1" applyAlignment="1">
      <alignment horizontal="center" vertical="center"/>
    </xf>
    <xf numFmtId="165" fontId="10" fillId="3" borderId="5" xfId="1" applyNumberFormat="1" applyFont="1" applyFill="1" applyBorder="1" applyAlignment="1">
      <alignment horizontal="center" vertical="center"/>
    </xf>
    <xf numFmtId="165" fontId="10" fillId="3" borderId="6" xfId="1" applyNumberFormat="1" applyFont="1" applyFill="1" applyBorder="1" applyAlignment="1">
      <alignment horizontal="center" vertical="center"/>
    </xf>
    <xf numFmtId="0" fontId="10" fillId="2" borderId="0" xfId="1" applyFont="1" applyFill="1" applyBorder="1" applyAlignment="1">
      <alignment horizontal="center" vertical="center"/>
    </xf>
    <xf numFmtId="0" fontId="11" fillId="3" borderId="7" xfId="1" applyFont="1" applyFill="1" applyBorder="1" applyAlignment="1">
      <alignment vertical="center"/>
    </xf>
    <xf numFmtId="167" fontId="12" fillId="2" borderId="8" xfId="2" applyNumberFormat="1" applyFont="1" applyFill="1" applyBorder="1" applyAlignment="1">
      <alignment vertical="center"/>
    </xf>
    <xf numFmtId="3" fontId="12" fillId="2" borderId="8" xfId="1" applyNumberFormat="1" applyFont="1" applyFill="1" applyBorder="1" applyAlignment="1">
      <alignment vertical="center"/>
    </xf>
    <xf numFmtId="3" fontId="12" fillId="0" borderId="8" xfId="1" applyNumberFormat="1" applyFont="1" applyFill="1" applyBorder="1" applyAlignment="1">
      <alignment vertical="center"/>
    </xf>
    <xf numFmtId="3" fontId="13" fillId="0" borderId="8" xfId="1" applyNumberFormat="1" applyFont="1" applyFill="1" applyBorder="1" applyAlignment="1">
      <alignment vertical="center"/>
    </xf>
    <xf numFmtId="3" fontId="12" fillId="2" borderId="8" xfId="1" applyNumberFormat="1" applyFont="1" applyFill="1" applyBorder="1" applyAlignment="1">
      <alignment horizontal="center" vertical="center"/>
    </xf>
    <xf numFmtId="3" fontId="5" fillId="2" borderId="8" xfId="1" applyNumberFormat="1" applyFont="1" applyFill="1" applyBorder="1" applyAlignment="1">
      <alignment horizontal="center" vertical="center"/>
    </xf>
    <xf numFmtId="3" fontId="5" fillId="2" borderId="9" xfId="1" applyNumberFormat="1" applyFont="1" applyFill="1" applyBorder="1" applyAlignment="1">
      <alignment horizontal="center" vertical="center"/>
    </xf>
    <xf numFmtId="3" fontId="5" fillId="2" borderId="10" xfId="1" applyNumberFormat="1" applyFont="1" applyFill="1" applyBorder="1" applyAlignment="1">
      <alignment horizontal="center" vertical="center"/>
    </xf>
    <xf numFmtId="3" fontId="12" fillId="2" borderId="11" xfId="1" applyNumberFormat="1" applyFont="1" applyFill="1" applyBorder="1" applyAlignment="1">
      <alignment horizontal="center" vertical="center"/>
    </xf>
    <xf numFmtId="3" fontId="12" fillId="2" borderId="12" xfId="1" applyNumberFormat="1" applyFont="1" applyFill="1" applyBorder="1" applyAlignment="1">
      <alignment horizontal="center" vertical="center"/>
    </xf>
    <xf numFmtId="164" fontId="12" fillId="2" borderId="11" xfId="1" applyNumberFormat="1" applyFont="1" applyFill="1" applyBorder="1" applyAlignment="1">
      <alignment horizontal="center" vertical="center"/>
    </xf>
    <xf numFmtId="164" fontId="12" fillId="2" borderId="13" xfId="1" applyNumberFormat="1" applyFont="1" applyFill="1" applyBorder="1" applyAlignment="1">
      <alignment horizontal="center" vertical="center"/>
    </xf>
    <xf numFmtId="167" fontId="12" fillId="2" borderId="0" xfId="2" applyNumberFormat="1" applyFont="1" applyFill="1" applyBorder="1" applyAlignment="1">
      <alignment vertical="center"/>
    </xf>
    <xf numFmtId="0" fontId="11" fillId="3" borderId="7" xfId="1" applyFont="1" applyFill="1" applyBorder="1" applyAlignment="1">
      <alignment horizontal="left" vertical="center" indent="1"/>
    </xf>
    <xf numFmtId="0" fontId="12" fillId="2" borderId="8" xfId="1" applyFont="1" applyFill="1" applyBorder="1" applyAlignment="1">
      <alignment vertical="center"/>
    </xf>
    <xf numFmtId="168" fontId="12" fillId="2" borderId="8" xfId="1" applyNumberFormat="1" applyFont="1" applyFill="1" applyBorder="1" applyAlignment="1">
      <alignment vertical="center"/>
    </xf>
    <xf numFmtId="168" fontId="12" fillId="0" borderId="8" xfId="1" applyNumberFormat="1" applyFont="1" applyFill="1" applyBorder="1" applyAlignment="1">
      <alignment vertical="center"/>
    </xf>
    <xf numFmtId="168" fontId="12" fillId="2" borderId="14" xfId="1" applyNumberFormat="1" applyFont="1" applyFill="1" applyBorder="1" applyAlignment="1">
      <alignment vertical="center"/>
    </xf>
    <xf numFmtId="168" fontId="12" fillId="2" borderId="8" xfId="1" applyNumberFormat="1" applyFont="1" applyFill="1" applyBorder="1" applyAlignment="1">
      <alignment horizontal="center" vertical="center"/>
    </xf>
    <xf numFmtId="168" fontId="5" fillId="2" borderId="8" xfId="1" applyNumberFormat="1" applyFont="1" applyFill="1" applyBorder="1" applyAlignment="1">
      <alignment horizontal="center" vertical="center"/>
    </xf>
    <xf numFmtId="168" fontId="5" fillId="0" borderId="8" xfId="1" applyNumberFormat="1" applyFont="1" applyFill="1" applyBorder="1" applyAlignment="1">
      <alignment horizontal="center" vertical="center"/>
    </xf>
    <xf numFmtId="168" fontId="5" fillId="2" borderId="9" xfId="1" applyNumberFormat="1" applyFont="1" applyFill="1" applyBorder="1" applyAlignment="1">
      <alignment horizontal="center" vertical="center"/>
    </xf>
    <xf numFmtId="168" fontId="5" fillId="2" borderId="10" xfId="1" applyNumberFormat="1" applyFont="1" applyFill="1" applyBorder="1" applyAlignment="1">
      <alignment horizontal="center" vertical="center"/>
    </xf>
    <xf numFmtId="168" fontId="12" fillId="2" borderId="15" xfId="1" applyNumberFormat="1" applyFont="1" applyFill="1" applyBorder="1" applyAlignment="1">
      <alignment horizontal="center" vertical="center"/>
    </xf>
    <xf numFmtId="168" fontId="12" fillId="2" borderId="16" xfId="1" applyNumberFormat="1" applyFont="1" applyFill="1" applyBorder="1" applyAlignment="1">
      <alignment horizontal="center" vertical="center"/>
    </xf>
    <xf numFmtId="0" fontId="12" fillId="2" borderId="0" xfId="1" applyFont="1" applyFill="1" applyBorder="1" applyAlignment="1">
      <alignment vertical="center"/>
    </xf>
    <xf numFmtId="3" fontId="12" fillId="2" borderId="17" xfId="1" applyNumberFormat="1" applyFont="1" applyFill="1" applyBorder="1" applyAlignment="1">
      <alignment vertical="center"/>
    </xf>
    <xf numFmtId="3" fontId="12" fillId="2" borderId="17" xfId="1" applyNumberFormat="1" applyFont="1" applyFill="1" applyBorder="1" applyAlignment="1">
      <alignment horizontal="center" vertical="center"/>
    </xf>
    <xf numFmtId="3" fontId="5" fillId="2" borderId="17" xfId="1" applyNumberFormat="1" applyFont="1" applyFill="1" applyBorder="1" applyAlignment="1">
      <alignment horizontal="center" vertical="center"/>
    </xf>
    <xf numFmtId="3" fontId="5" fillId="0" borderId="17" xfId="1" applyNumberFormat="1" applyFont="1" applyFill="1" applyBorder="1" applyAlignment="1">
      <alignment horizontal="center" vertical="center"/>
    </xf>
    <xf numFmtId="164" fontId="5" fillId="2" borderId="17" xfId="1" applyNumberFormat="1" applyFont="1" applyFill="1" applyBorder="1" applyAlignment="1">
      <alignment horizontal="center" vertical="center"/>
    </xf>
    <xf numFmtId="164" fontId="5" fillId="2" borderId="18" xfId="1" applyNumberFormat="1" applyFont="1" applyFill="1" applyBorder="1" applyAlignment="1">
      <alignment horizontal="center" vertical="center"/>
    </xf>
    <xf numFmtId="164" fontId="5" fillId="2" borderId="19" xfId="1" applyNumberFormat="1" applyFont="1" applyFill="1" applyBorder="1" applyAlignment="1">
      <alignment horizontal="center" vertical="center"/>
    </xf>
    <xf numFmtId="164" fontId="12" fillId="2" borderId="17" xfId="1" applyNumberFormat="1" applyFont="1" applyFill="1" applyBorder="1" applyAlignment="1">
      <alignment horizontal="center" vertical="center"/>
    </xf>
    <xf numFmtId="164" fontId="12" fillId="2" borderId="20" xfId="1" applyNumberFormat="1" applyFont="1" applyFill="1" applyBorder="1" applyAlignment="1">
      <alignment horizontal="center" vertical="center"/>
    </xf>
    <xf numFmtId="164" fontId="12" fillId="2" borderId="21" xfId="1" applyNumberFormat="1" applyFont="1" applyFill="1" applyBorder="1" applyAlignment="1">
      <alignment horizontal="center" vertical="center"/>
    </xf>
    <xf numFmtId="164" fontId="12" fillId="2" borderId="8" xfId="2" applyNumberFormat="1" applyFont="1" applyFill="1" applyBorder="1" applyAlignment="1">
      <alignment horizontal="center" vertical="center"/>
    </xf>
    <xf numFmtId="3" fontId="5" fillId="0" borderId="8" xfId="1" applyNumberFormat="1" applyFont="1" applyFill="1" applyBorder="1" applyAlignment="1">
      <alignment horizontal="center" vertical="center"/>
    </xf>
    <xf numFmtId="164" fontId="5" fillId="2" borderId="8" xfId="1" applyNumberFormat="1" applyFont="1" applyFill="1" applyBorder="1" applyAlignment="1">
      <alignment horizontal="center" vertical="center"/>
    </xf>
    <xf numFmtId="164" fontId="5" fillId="2" borderId="9" xfId="1" applyNumberFormat="1" applyFont="1" applyFill="1" applyBorder="1" applyAlignment="1">
      <alignment horizontal="center" vertical="center"/>
    </xf>
    <xf numFmtId="164" fontId="5" fillId="2" borderId="10" xfId="1" applyNumberFormat="1" applyFont="1" applyFill="1" applyBorder="1" applyAlignment="1">
      <alignment horizontal="center" vertical="center"/>
    </xf>
    <xf numFmtId="164" fontId="12" fillId="2" borderId="8" xfId="1" applyNumberFormat="1" applyFont="1" applyFill="1" applyBorder="1" applyAlignment="1">
      <alignment horizontal="center" vertical="center"/>
    </xf>
    <xf numFmtId="164" fontId="12" fillId="2" borderId="15" xfId="1" applyNumberFormat="1" applyFont="1" applyFill="1" applyBorder="1" applyAlignment="1">
      <alignment horizontal="center" vertical="center"/>
    </xf>
    <xf numFmtId="164" fontId="12" fillId="2" borderId="16" xfId="1" applyNumberFormat="1" applyFont="1" applyFill="1" applyBorder="1" applyAlignment="1">
      <alignment horizontal="center" vertical="center"/>
    </xf>
    <xf numFmtId="0" fontId="12" fillId="2" borderId="0" xfId="1" applyFont="1" applyFill="1" applyBorder="1" applyAlignment="1">
      <alignment horizontal="center" vertical="center"/>
    </xf>
    <xf numFmtId="3" fontId="12" fillId="2" borderId="14" xfId="1" applyNumberFormat="1" applyFont="1" applyFill="1" applyBorder="1" applyAlignment="1">
      <alignment vertical="center"/>
    </xf>
    <xf numFmtId="3" fontId="12" fillId="2" borderId="22" xfId="1" applyNumberFormat="1" applyFont="1" applyFill="1" applyBorder="1" applyAlignment="1">
      <alignment vertical="center"/>
    </xf>
    <xf numFmtId="3" fontId="12" fillId="2" borderId="22" xfId="1" applyNumberFormat="1" applyFont="1" applyFill="1" applyBorder="1" applyAlignment="1">
      <alignment horizontal="center" vertical="center"/>
    </xf>
    <xf numFmtId="3" fontId="5" fillId="2" borderId="22" xfId="1" applyNumberFormat="1" applyFont="1" applyFill="1" applyBorder="1" applyAlignment="1">
      <alignment horizontal="center" vertical="center"/>
    </xf>
    <xf numFmtId="3" fontId="5" fillId="0" borderId="22" xfId="1" applyNumberFormat="1" applyFont="1" applyFill="1" applyBorder="1" applyAlignment="1">
      <alignment horizontal="center" vertical="center"/>
    </xf>
    <xf numFmtId="3" fontId="5" fillId="2" borderId="23" xfId="1" applyNumberFormat="1" applyFont="1" applyFill="1" applyBorder="1" applyAlignment="1">
      <alignment horizontal="center" vertical="center"/>
    </xf>
    <xf numFmtId="3" fontId="5" fillId="2" borderId="24" xfId="1" applyNumberFormat="1" applyFont="1" applyFill="1" applyBorder="1" applyAlignment="1">
      <alignment horizontal="center" vertical="center"/>
    </xf>
    <xf numFmtId="3" fontId="12" fillId="2" borderId="25" xfId="1" applyNumberFormat="1" applyFont="1" applyFill="1" applyBorder="1" applyAlignment="1">
      <alignment horizontal="center" vertical="center"/>
    </xf>
    <xf numFmtId="3" fontId="12" fillId="2" borderId="26" xfId="1" applyNumberFormat="1" applyFont="1" applyFill="1" applyBorder="1" applyAlignment="1">
      <alignment horizontal="center" vertical="center"/>
    </xf>
    <xf numFmtId="3" fontId="12" fillId="2" borderId="15" xfId="1" applyNumberFormat="1" applyFont="1" applyFill="1" applyBorder="1" applyAlignment="1">
      <alignment horizontal="center" vertical="center"/>
    </xf>
    <xf numFmtId="3" fontId="12" fillId="2" borderId="16" xfId="1" applyNumberFormat="1" applyFont="1" applyFill="1" applyBorder="1" applyAlignment="1">
      <alignment horizontal="center" vertical="center"/>
    </xf>
    <xf numFmtId="164" fontId="12" fillId="2" borderId="8" xfId="1" applyNumberFormat="1" applyFont="1" applyFill="1" applyBorder="1" applyAlignment="1">
      <alignment vertical="center"/>
    </xf>
    <xf numFmtId="0" fontId="10" fillId="3" borderId="7" xfId="1" applyFont="1" applyFill="1" applyBorder="1" applyAlignment="1">
      <alignment vertical="center"/>
    </xf>
    <xf numFmtId="3" fontId="12" fillId="0" borderId="8" xfId="1" applyNumberFormat="1" applyFont="1" applyFill="1" applyBorder="1" applyAlignment="1">
      <alignment horizontal="center" vertical="center"/>
    </xf>
    <xf numFmtId="164" fontId="12" fillId="0" borderId="16" xfId="1" applyNumberFormat="1" applyFont="1" applyFill="1" applyBorder="1" applyAlignment="1">
      <alignment horizontal="center" vertical="center"/>
    </xf>
    <xf numFmtId="0" fontId="5" fillId="2" borderId="8" xfId="1" applyFont="1" applyFill="1" applyBorder="1" applyAlignment="1">
      <alignment horizontal="center" vertical="center"/>
    </xf>
    <xf numFmtId="3" fontId="5" fillId="0" borderId="9" xfId="1" applyNumberFormat="1" applyFont="1" applyFill="1" applyBorder="1" applyAlignment="1">
      <alignment horizontal="center" vertical="center"/>
    </xf>
    <xf numFmtId="164" fontId="5" fillId="0" borderId="10" xfId="1" applyNumberFormat="1" applyFont="1" applyFill="1" applyBorder="1" applyAlignment="1">
      <alignment horizontal="center" vertical="center"/>
    </xf>
    <xf numFmtId="164" fontId="12" fillId="0" borderId="15" xfId="1" applyNumberFormat="1" applyFont="1" applyFill="1" applyBorder="1" applyAlignment="1">
      <alignment horizontal="center" vertical="center"/>
    </xf>
    <xf numFmtId="0" fontId="11" fillId="3" borderId="27" xfId="1" applyFont="1" applyFill="1" applyBorder="1" applyAlignment="1">
      <alignment horizontal="left" vertical="center" indent="1"/>
    </xf>
    <xf numFmtId="0" fontId="12" fillId="2" borderId="28" xfId="1" applyFont="1" applyFill="1" applyBorder="1" applyAlignment="1">
      <alignment vertical="center"/>
    </xf>
    <xf numFmtId="0" fontId="12" fillId="2" borderId="28"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32" xfId="1" applyFont="1" applyFill="1" applyBorder="1" applyAlignment="1">
      <alignment horizontal="center" vertical="center"/>
    </xf>
    <xf numFmtId="0" fontId="16" fillId="2" borderId="0" xfId="1" applyFont="1" applyFill="1" applyBorder="1" applyAlignment="1">
      <alignment vertical="center"/>
    </xf>
    <xf numFmtId="0" fontId="14" fillId="2" borderId="0" xfId="1" applyFont="1" applyFill="1" applyBorder="1" applyAlignment="1">
      <alignment vertical="center"/>
    </xf>
    <xf numFmtId="0" fontId="18" fillId="2" borderId="0" xfId="1" applyFont="1" applyFill="1" applyBorder="1" applyAlignment="1">
      <alignment vertical="center"/>
    </xf>
    <xf numFmtId="0" fontId="19" fillId="2" borderId="0" xfId="1" applyFont="1" applyFill="1" applyBorder="1" applyAlignment="1">
      <alignment vertical="center"/>
    </xf>
    <xf numFmtId="164" fontId="19" fillId="2" borderId="0" xfId="1" applyNumberFormat="1" applyFont="1" applyFill="1" applyBorder="1" applyAlignment="1">
      <alignment vertical="center"/>
    </xf>
    <xf numFmtId="0" fontId="5" fillId="2" borderId="0" xfId="1" applyFont="1" applyFill="1" applyBorder="1" applyAlignment="1">
      <alignment vertical="center"/>
    </xf>
    <xf numFmtId="0" fontId="11" fillId="2" borderId="0" xfId="1" applyFont="1" applyFill="1"/>
    <xf numFmtId="0" fontId="11" fillId="2" borderId="0" xfId="1" applyFont="1" applyFill="1" applyBorder="1"/>
    <xf numFmtId="165" fontId="10" fillId="3" borderId="33" xfId="1" applyNumberFormat="1" applyFont="1" applyFill="1" applyBorder="1" applyAlignment="1">
      <alignment horizontal="center" vertical="center"/>
    </xf>
    <xf numFmtId="0" fontId="11" fillId="2" borderId="0" xfId="1" applyFont="1" applyFill="1" applyAlignment="1">
      <alignment horizontal="center" vertical="center"/>
    </xf>
    <xf numFmtId="0" fontId="11" fillId="3" borderId="7" xfId="1" applyFont="1" applyFill="1" applyBorder="1" applyAlignment="1">
      <alignment horizontal="center" vertical="center"/>
    </xf>
    <xf numFmtId="17" fontId="13" fillId="4" borderId="8" xfId="1" applyNumberFormat="1" applyFont="1" applyFill="1" applyBorder="1" applyAlignment="1">
      <alignment vertical="center"/>
    </xf>
    <xf numFmtId="17" fontId="13" fillId="0" borderId="8" xfId="1" applyNumberFormat="1" applyFont="1" applyFill="1" applyBorder="1" applyAlignment="1">
      <alignment vertical="center"/>
    </xf>
    <xf numFmtId="17" fontId="13" fillId="2" borderId="8" xfId="1" applyNumberFormat="1" applyFont="1" applyFill="1" applyBorder="1" applyAlignment="1">
      <alignment vertical="center"/>
    </xf>
    <xf numFmtId="17" fontId="8" fillId="2" borderId="8" xfId="1" applyNumberFormat="1" applyFont="1" applyFill="1" applyBorder="1" applyAlignment="1">
      <alignment vertical="center"/>
    </xf>
    <xf numFmtId="17" fontId="8" fillId="2" borderId="9" xfId="1" applyNumberFormat="1" applyFont="1" applyFill="1" applyBorder="1" applyAlignment="1">
      <alignment vertical="center"/>
    </xf>
    <xf numFmtId="17" fontId="8" fillId="2" borderId="34" xfId="1" applyNumberFormat="1" applyFont="1" applyFill="1" applyBorder="1" applyAlignment="1">
      <alignment vertical="center"/>
    </xf>
    <xf numFmtId="17" fontId="8" fillId="2" borderId="11" xfId="1" applyNumberFormat="1" applyFont="1" applyFill="1" applyBorder="1" applyAlignment="1">
      <alignment vertical="center"/>
    </xf>
    <xf numFmtId="17" fontId="8" fillId="2" borderId="35" xfId="1" applyNumberFormat="1" applyFont="1" applyFill="1" applyBorder="1" applyAlignment="1">
      <alignment vertical="center"/>
    </xf>
    <xf numFmtId="0" fontId="12" fillId="2" borderId="0" xfId="1" applyFont="1" applyFill="1" applyAlignment="1">
      <alignment horizontal="center" vertical="center"/>
    </xf>
    <xf numFmtId="164" fontId="12" fillId="2" borderId="7" xfId="1" applyNumberFormat="1" applyFont="1" applyFill="1" applyBorder="1" applyAlignment="1">
      <alignment horizontal="center" vertical="center"/>
    </xf>
    <xf numFmtId="164" fontId="12" fillId="0" borderId="8" xfId="1" applyNumberFormat="1" applyFont="1" applyFill="1" applyBorder="1" applyAlignment="1">
      <alignment horizontal="center" vertical="center"/>
    </xf>
    <xf numFmtId="164" fontId="12" fillId="0" borderId="9" xfId="1" applyNumberFormat="1" applyFont="1" applyFill="1" applyBorder="1" applyAlignment="1">
      <alignment horizontal="center" vertical="center"/>
    </xf>
    <xf numFmtId="0" fontId="11" fillId="3" borderId="7" xfId="1" applyFont="1" applyFill="1" applyBorder="1" applyAlignment="1">
      <alignment horizontal="left" vertical="center"/>
    </xf>
    <xf numFmtId="164" fontId="12" fillId="2" borderId="36" xfId="2" applyNumberFormat="1" applyFont="1" applyFill="1" applyBorder="1" applyAlignment="1">
      <alignment horizontal="center" vertical="center"/>
    </xf>
    <xf numFmtId="164" fontId="12" fillId="2" borderId="14" xfId="2" applyNumberFormat="1" applyFont="1" applyFill="1" applyBorder="1" applyAlignment="1">
      <alignment horizontal="center" vertical="center"/>
    </xf>
    <xf numFmtId="164" fontId="5" fillId="2" borderId="8" xfId="2" applyNumberFormat="1" applyFont="1" applyFill="1" applyBorder="1" applyAlignment="1">
      <alignment horizontal="center" vertical="center"/>
    </xf>
    <xf numFmtId="164" fontId="5" fillId="2" borderId="9" xfId="2" applyNumberFormat="1" applyFont="1" applyFill="1" applyBorder="1" applyAlignment="1">
      <alignment horizontal="center" vertical="center"/>
    </xf>
    <xf numFmtId="164" fontId="12" fillId="2" borderId="7" xfId="2" applyNumberFormat="1" applyFont="1" applyFill="1" applyBorder="1" applyAlignment="1">
      <alignment horizontal="center" vertical="center"/>
    </xf>
    <xf numFmtId="164" fontId="12" fillId="2" borderId="9" xfId="2" applyNumberFormat="1" applyFont="1" applyFill="1" applyBorder="1" applyAlignment="1">
      <alignment horizontal="center" vertical="center"/>
    </xf>
    <xf numFmtId="164" fontId="12" fillId="2" borderId="37" xfId="2" applyNumberFormat="1" applyFont="1" applyFill="1" applyBorder="1" applyAlignment="1">
      <alignment horizontal="center" vertical="center"/>
    </xf>
    <xf numFmtId="164" fontId="12" fillId="2" borderId="17" xfId="2" applyNumberFormat="1" applyFont="1" applyFill="1" applyBorder="1" applyAlignment="1">
      <alignment horizontal="center" vertical="center"/>
    </xf>
    <xf numFmtId="164" fontId="5" fillId="2" borderId="17" xfId="2" applyNumberFormat="1" applyFont="1" applyFill="1" applyBorder="1" applyAlignment="1">
      <alignment horizontal="center" vertical="center"/>
    </xf>
    <xf numFmtId="164" fontId="5" fillId="2" borderId="18" xfId="2" applyNumberFormat="1" applyFont="1" applyFill="1" applyBorder="1" applyAlignment="1">
      <alignment horizontal="center" vertical="center"/>
    </xf>
    <xf numFmtId="164" fontId="12" fillId="2" borderId="38" xfId="2" applyNumberFormat="1" applyFont="1" applyFill="1" applyBorder="1" applyAlignment="1">
      <alignment horizontal="center" vertical="center"/>
    </xf>
    <xf numFmtId="164" fontId="12" fillId="0" borderId="17" xfId="2" applyNumberFormat="1" applyFont="1" applyFill="1" applyBorder="1" applyAlignment="1">
      <alignment horizontal="center" vertical="center"/>
    </xf>
    <xf numFmtId="164" fontId="12" fillId="0" borderId="18" xfId="2" applyNumberFormat="1" applyFont="1" applyFill="1" applyBorder="1" applyAlignment="1">
      <alignment horizontal="center" vertical="center"/>
    </xf>
    <xf numFmtId="0" fontId="11" fillId="3" borderId="27" xfId="1" applyFont="1" applyFill="1" applyBorder="1" applyAlignment="1">
      <alignment horizontal="left" vertical="center"/>
    </xf>
    <xf numFmtId="41" fontId="12" fillId="2" borderId="28" xfId="1" applyNumberFormat="1" applyFont="1" applyFill="1" applyBorder="1" applyAlignment="1">
      <alignment horizontal="center" vertical="center"/>
    </xf>
    <xf numFmtId="41" fontId="12" fillId="0" borderId="28" xfId="1" applyNumberFormat="1" applyFont="1" applyFill="1" applyBorder="1" applyAlignment="1">
      <alignment horizontal="center" vertical="center"/>
    </xf>
    <xf numFmtId="41" fontId="5" fillId="0" borderId="28" xfId="1" applyNumberFormat="1" applyFont="1" applyFill="1" applyBorder="1" applyAlignment="1">
      <alignment horizontal="center" vertical="center"/>
    </xf>
    <xf numFmtId="164" fontId="5" fillId="0" borderId="28" xfId="1" applyNumberFormat="1" applyFont="1" applyFill="1" applyBorder="1" applyAlignment="1">
      <alignment horizontal="center" vertical="center"/>
    </xf>
    <xf numFmtId="41" fontId="5" fillId="0" borderId="29" xfId="1" applyNumberFormat="1" applyFont="1" applyFill="1" applyBorder="1" applyAlignment="1">
      <alignment horizontal="center" vertical="center"/>
    </xf>
    <xf numFmtId="41" fontId="12" fillId="0" borderId="27" xfId="1" applyNumberFormat="1" applyFont="1" applyFill="1" applyBorder="1" applyAlignment="1">
      <alignment horizontal="center" vertical="center"/>
    </xf>
    <xf numFmtId="164" fontId="12" fillId="0" borderId="28" xfId="1" applyNumberFormat="1" applyFont="1" applyFill="1" applyBorder="1" applyAlignment="1">
      <alignment horizontal="center" vertical="center"/>
    </xf>
    <xf numFmtId="164" fontId="12" fillId="0" borderId="29" xfId="1" applyNumberFormat="1" applyFont="1" applyFill="1" applyBorder="1" applyAlignment="1">
      <alignment horizontal="center" vertical="center"/>
    </xf>
    <xf numFmtId="43" fontId="6" fillId="2" borderId="0" xfId="1" applyNumberFormat="1" applyFont="1" applyFill="1" applyBorder="1" applyAlignment="1">
      <alignment vertical="center"/>
    </xf>
    <xf numFmtId="0" fontId="2" fillId="0" borderId="0" xfId="1" applyFont="1" applyFill="1" applyBorder="1" applyAlignment="1">
      <alignment vertical="center"/>
    </xf>
    <xf numFmtId="165" fontId="10" fillId="3" borderId="39" xfId="1" applyNumberFormat="1" applyFont="1" applyFill="1" applyBorder="1" applyAlignment="1">
      <alignment horizontal="center" vertical="center"/>
    </xf>
    <xf numFmtId="165" fontId="10" fillId="3" borderId="40" xfId="1" applyNumberFormat="1" applyFont="1" applyFill="1" applyBorder="1" applyAlignment="1">
      <alignment horizontal="center" vertical="center"/>
    </xf>
    <xf numFmtId="0" fontId="9" fillId="3" borderId="7" xfId="1" applyFont="1" applyFill="1" applyBorder="1" applyAlignment="1">
      <alignment horizontal="center" vertical="center"/>
    </xf>
    <xf numFmtId="17" fontId="13" fillId="4" borderId="41" xfId="1" applyNumberFormat="1" applyFont="1" applyFill="1" applyBorder="1" applyAlignment="1">
      <alignment vertical="center"/>
    </xf>
    <xf numFmtId="17" fontId="13" fillId="0" borderId="41" xfId="1" applyNumberFormat="1" applyFont="1" applyFill="1" applyBorder="1" applyAlignment="1">
      <alignment vertical="center"/>
    </xf>
    <xf numFmtId="17" fontId="13" fillId="0" borderId="0" xfId="1" applyNumberFormat="1" applyFont="1" applyFill="1" applyBorder="1" applyAlignment="1">
      <alignment vertical="center"/>
    </xf>
    <xf numFmtId="17" fontId="13" fillId="0" borderId="8" xfId="1" applyNumberFormat="1" applyFont="1" applyFill="1" applyBorder="1" applyAlignment="1">
      <alignment horizontal="center" vertical="center"/>
    </xf>
    <xf numFmtId="17" fontId="8" fillId="0" borderId="8" xfId="1" applyNumberFormat="1" applyFont="1" applyFill="1" applyBorder="1" applyAlignment="1">
      <alignment horizontal="center" vertical="center"/>
    </xf>
    <xf numFmtId="17" fontId="8" fillId="0" borderId="9" xfId="1" applyNumberFormat="1" applyFont="1" applyFill="1" applyBorder="1" applyAlignment="1">
      <alignment horizontal="center" vertical="center"/>
    </xf>
    <xf numFmtId="17" fontId="8" fillId="0" borderId="34" xfId="1" applyNumberFormat="1" applyFont="1" applyFill="1" applyBorder="1" applyAlignment="1">
      <alignment horizontal="center" vertical="center"/>
    </xf>
    <xf numFmtId="17" fontId="8" fillId="0" borderId="11" xfId="1" applyNumberFormat="1" applyFont="1" applyFill="1" applyBorder="1" applyAlignment="1">
      <alignment horizontal="center" vertical="center"/>
    </xf>
    <xf numFmtId="17" fontId="8" fillId="0" borderId="12" xfId="1" applyNumberFormat="1" applyFont="1" applyFill="1" applyBorder="1" applyAlignment="1">
      <alignment horizontal="center" vertical="center"/>
    </xf>
    <xf numFmtId="17" fontId="8" fillId="0" borderId="13" xfId="1" applyNumberFormat="1" applyFont="1" applyFill="1" applyBorder="1" applyAlignment="1">
      <alignment horizontal="center" vertical="center"/>
    </xf>
    <xf numFmtId="164" fontId="12" fillId="2" borderId="41" xfId="2" applyNumberFormat="1" applyFont="1" applyFill="1" applyBorder="1" applyAlignment="1">
      <alignment horizontal="center" vertical="center"/>
    </xf>
    <xf numFmtId="164" fontId="12" fillId="2" borderId="0" xfId="2" applyNumberFormat="1" applyFont="1" applyFill="1" applyBorder="1" applyAlignment="1">
      <alignment horizontal="center" vertical="center"/>
    </xf>
    <xf numFmtId="164" fontId="12" fillId="2" borderId="15" xfId="2" applyNumberFormat="1" applyFont="1" applyFill="1" applyBorder="1" applyAlignment="1">
      <alignment horizontal="center" vertical="center"/>
    </xf>
    <xf numFmtId="164" fontId="12" fillId="2" borderId="16" xfId="2" applyNumberFormat="1" applyFont="1" applyFill="1" applyBorder="1" applyAlignment="1">
      <alignment horizontal="center" vertical="center"/>
    </xf>
    <xf numFmtId="164" fontId="12" fillId="2" borderId="42" xfId="2" applyNumberFormat="1" applyFont="1" applyFill="1" applyBorder="1" applyAlignment="1">
      <alignment horizontal="center" vertical="center"/>
    </xf>
    <xf numFmtId="164" fontId="12" fillId="2" borderId="43" xfId="2" applyNumberFormat="1" applyFont="1" applyFill="1" applyBorder="1" applyAlignment="1">
      <alignment horizontal="center" vertical="center"/>
    </xf>
    <xf numFmtId="164" fontId="12" fillId="2" borderId="44" xfId="2" applyNumberFormat="1" applyFont="1" applyFill="1" applyBorder="1" applyAlignment="1">
      <alignment horizontal="center" vertical="center"/>
    </xf>
    <xf numFmtId="164" fontId="12" fillId="2" borderId="45" xfId="2" applyNumberFormat="1" applyFont="1" applyFill="1" applyBorder="1" applyAlignment="1">
      <alignment horizontal="center" vertical="center"/>
    </xf>
    <xf numFmtId="164" fontId="12" fillId="2" borderId="46" xfId="2" applyNumberFormat="1" applyFont="1" applyFill="1" applyBorder="1" applyAlignment="1">
      <alignment horizontal="center" vertical="center"/>
    </xf>
    <xf numFmtId="164" fontId="12" fillId="2" borderId="47" xfId="2" applyNumberFormat="1" applyFont="1" applyFill="1" applyBorder="1" applyAlignment="1">
      <alignment horizontal="center" vertical="center"/>
    </xf>
    <xf numFmtId="164" fontId="12" fillId="2" borderId="48" xfId="2" applyNumberFormat="1" applyFont="1" applyFill="1" applyBorder="1" applyAlignment="1">
      <alignment horizontal="center" vertical="center"/>
    </xf>
    <xf numFmtId="164" fontId="12" fillId="2" borderId="20" xfId="2" applyNumberFormat="1" applyFont="1" applyFill="1" applyBorder="1" applyAlignment="1">
      <alignment horizontal="center" vertical="center"/>
    </xf>
    <xf numFmtId="164" fontId="12" fillId="2" borderId="21" xfId="2" applyNumberFormat="1" applyFont="1" applyFill="1" applyBorder="1" applyAlignment="1">
      <alignment horizontal="center" vertical="center"/>
    </xf>
    <xf numFmtId="41" fontId="12" fillId="2" borderId="49" xfId="1" applyNumberFormat="1" applyFont="1" applyFill="1" applyBorder="1" applyAlignment="1">
      <alignment horizontal="center" vertical="center"/>
    </xf>
    <xf numFmtId="41" fontId="12" fillId="2" borderId="50" xfId="1" applyNumberFormat="1" applyFont="1" applyFill="1" applyBorder="1" applyAlignment="1">
      <alignment horizontal="center" vertical="center"/>
    </xf>
    <xf numFmtId="41" fontId="12" fillId="2" borderId="51" xfId="1" applyNumberFormat="1" applyFont="1" applyFill="1" applyBorder="1" applyAlignment="1">
      <alignment horizontal="center" vertical="center"/>
    </xf>
    <xf numFmtId="41" fontId="5" fillId="2" borderId="28" xfId="1" applyNumberFormat="1" applyFont="1" applyFill="1" applyBorder="1" applyAlignment="1">
      <alignment horizontal="center" vertical="center"/>
    </xf>
    <xf numFmtId="41" fontId="5" fillId="2" borderId="29" xfId="1" applyNumberFormat="1" applyFont="1" applyFill="1" applyBorder="1" applyAlignment="1">
      <alignment horizontal="center" vertical="center"/>
    </xf>
    <xf numFmtId="41" fontId="12" fillId="2" borderId="27" xfId="1" applyNumberFormat="1" applyFont="1" applyFill="1" applyBorder="1" applyAlignment="1">
      <alignment horizontal="center" vertical="center"/>
    </xf>
    <xf numFmtId="41" fontId="12" fillId="2" borderId="31" xfId="1" applyNumberFormat="1" applyFont="1" applyFill="1" applyBorder="1" applyAlignment="1">
      <alignment horizontal="center" vertical="center"/>
    </xf>
    <xf numFmtId="164" fontId="12" fillId="0" borderId="32" xfId="1" applyNumberFormat="1" applyFont="1" applyFill="1" applyBorder="1" applyAlignment="1">
      <alignment horizontal="center" vertical="center"/>
    </xf>
    <xf numFmtId="41" fontId="12" fillId="2" borderId="0" xfId="1" applyNumberFormat="1" applyFont="1" applyFill="1" applyBorder="1" applyAlignment="1">
      <alignment horizontal="center" vertical="center"/>
    </xf>
    <xf numFmtId="41" fontId="12" fillId="0" borderId="0" xfId="1" applyNumberFormat="1" applyFont="1" applyFill="1" applyBorder="1" applyAlignment="1">
      <alignment horizontal="center" vertical="center"/>
    </xf>
    <xf numFmtId="41" fontId="5" fillId="2" borderId="0" xfId="1" applyNumberFormat="1" applyFont="1" applyFill="1" applyBorder="1" applyAlignment="1">
      <alignment horizontal="center" vertical="center"/>
    </xf>
  </cellXfs>
  <cellStyles count="3">
    <cellStyle name="Comma 2 2 2" xfId="2"/>
    <cellStyle name="Normal" xfId="0" builtinId="0"/>
    <cellStyle name="Normal 10 10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28" Type="http://schemas.openxmlformats.org/officeDocument/2006/relationships/calcChain" Target="calcChain.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13" Type="http://schemas.openxmlformats.org/officeDocument/2006/relationships/externalLink" Target="externalLinks/externalLink112.xml"/><Relationship Id="rId118" Type="http://schemas.openxmlformats.org/officeDocument/2006/relationships/externalLink" Target="externalLinks/externalLink117.xml"/><Relationship Id="rId12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16" Type="http://schemas.openxmlformats.org/officeDocument/2006/relationships/externalLink" Target="externalLinks/externalLink115.xml"/><Relationship Id="rId124" Type="http://schemas.openxmlformats.org/officeDocument/2006/relationships/externalLink" Target="externalLinks/externalLink123.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11" Type="http://schemas.openxmlformats.org/officeDocument/2006/relationships/externalLink" Target="externalLinks/externalLink11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12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theme" Target="theme/theme1.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s>
</file>

<file path=xl/drawings/_rels/drawing1.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xdr:from>
      <xdr:col>0</xdr:col>
      <xdr:colOff>13855</xdr:colOff>
      <xdr:row>48</xdr:row>
      <xdr:rowOff>78798</xdr:rowOff>
    </xdr:from>
    <xdr:to>
      <xdr:col>0</xdr:col>
      <xdr:colOff>1280733</xdr:colOff>
      <xdr:row>49</xdr:row>
      <xdr:rowOff>233178</xdr:rowOff>
    </xdr:to>
    <xdr:sp macro="" textlink="">
      <xdr:nvSpPr>
        <xdr:cNvPr id="2" name="Left Arrow 1">
          <a:hlinkClick xmlns:r="http://schemas.openxmlformats.org/officeDocument/2006/relationships" r:id="rId1"/>
        </xdr:cNvPr>
        <xdr:cNvSpPr/>
      </xdr:nvSpPr>
      <xdr:spPr>
        <a:xfrm>
          <a:off x="13855" y="11499273"/>
          <a:ext cx="1266878" cy="392505"/>
        </a:xfrm>
        <a:prstGeom prst="leftArrow">
          <a:avLst>
            <a:gd name="adj1" fmla="val 50000"/>
            <a:gd name="adj2" fmla="val 49184"/>
          </a:avLst>
        </a:prstGeom>
        <a:solidFill>
          <a:schemeClr val="accent1">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700" b="1">
              <a:solidFill>
                <a:srgbClr val="002060"/>
              </a:solidFill>
              <a:latin typeface="Segoe UI" panose="020B0502040204020203" pitchFamily="34" charset="0"/>
              <a:cs typeface="Segoe UI" panose="020B0502040204020203" pitchFamily="34" charset="0"/>
            </a:rPr>
            <a:t>    </a:t>
          </a:r>
          <a:r>
            <a:rPr lang="en-US" sz="800" b="1">
              <a:solidFill>
                <a:srgbClr val="002060"/>
              </a:solidFill>
              <a:latin typeface="Segoe UI" panose="020B0502040204020203" pitchFamily="34" charset="0"/>
              <a:cs typeface="Segoe UI" panose="020B0502040204020203" pitchFamily="34" charset="0"/>
            </a:rPr>
            <a:t>Table of 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_msb_january_2021_issu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New%20Headquarters%20Building/Statistics/Balance%20of%20Payments/Managemernt%20meeting16-05-08/Meeting6-05-08.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1"/>
      <sheetName val="2"/>
      <sheetName val="3"/>
      <sheetName val="4"/>
      <sheetName val="5"/>
      <sheetName val="6"/>
      <sheetName val="7"/>
      <sheetName val="8"/>
      <sheetName val="9"/>
      <sheetName val="10"/>
      <sheetName val="11"/>
      <sheetName val="12"/>
      <sheetName val="13"/>
      <sheetName val="14"/>
      <sheetName val="15"/>
      <sheetName val="16"/>
      <sheetName val="17a"/>
      <sheetName val="17b"/>
      <sheetName val="18a"/>
      <sheetName val="18b"/>
      <sheetName val="19a"/>
      <sheetName val="19b"/>
      <sheetName val="20a"/>
      <sheetName val="20b"/>
      <sheetName val="21a"/>
      <sheetName val="21b"/>
      <sheetName val="22a-b"/>
      <sheetName val="23"/>
      <sheetName val="24a"/>
      <sheetName val="24b"/>
      <sheetName val="25a"/>
      <sheetName val="25b"/>
      <sheetName val="25c"/>
      <sheetName val="26"/>
      <sheetName val="27 "/>
      <sheetName val="28"/>
      <sheetName val="29"/>
      <sheetName val="30"/>
      <sheetName val="31"/>
      <sheetName val="32"/>
      <sheetName val="33"/>
      <sheetName val="34"/>
      <sheetName val="35"/>
      <sheetName val="36"/>
      <sheetName val="37"/>
      <sheetName val="38a"/>
      <sheetName val="38b"/>
      <sheetName val="39-40-41"/>
      <sheetName val="42"/>
      <sheetName val="43"/>
      <sheetName val="44"/>
      <sheetName val="45a-c"/>
      <sheetName val="46a-b"/>
      <sheetName val="47"/>
      <sheetName val="48a-b "/>
      <sheetName val="49a"/>
      <sheetName val="49b"/>
      <sheetName val="50"/>
      <sheetName val="51-52"/>
      <sheetName val="53a-b"/>
      <sheetName val="53c"/>
      <sheetName val="54"/>
      <sheetName val="55a"/>
      <sheetName val="55b"/>
      <sheetName val="56"/>
      <sheetName val="57a-b"/>
      <sheetName val="58a"/>
      <sheetName val="58b-c"/>
      <sheetName val="58d"/>
      <sheetName val="59-60"/>
      <sheetName val="61"/>
      <sheetName val="62a"/>
      <sheetName val="62b"/>
      <sheetName val="63a-b"/>
      <sheetName val="64"/>
      <sheetName val="65a-b"/>
      <sheetName val="66"/>
      <sheetName val="67"/>
      <sheetName val="68a-b "/>
      <sheetName val="69a-b "/>
      <sheetName val="70a-b- c"/>
      <sheetName val="70d"/>
      <sheetName val="71"/>
      <sheetName val="72"/>
      <sheetName val="73"/>
      <sheetName val="7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s>
    <sheetDataSet>
      <sheetData sheetId="0" refreshError="1"/>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47"/>
  <sheetViews>
    <sheetView tabSelected="1" view="pageBreakPreview" zoomScale="60" zoomScaleNormal="100" workbookViewId="0"/>
  </sheetViews>
  <sheetFormatPr defaultColWidth="30.42578125" defaultRowHeight="18.75" x14ac:dyDescent="0.25"/>
  <cols>
    <col min="1" max="1" width="60.28515625" style="7" customWidth="1"/>
    <col min="2" max="10" width="10.85546875" style="8" hidden="1" customWidth="1"/>
    <col min="11" max="15" width="11.7109375" style="8" hidden="1" customWidth="1"/>
    <col min="16" max="42" width="11.85546875" style="8" hidden="1" customWidth="1"/>
    <col min="43" max="43" width="12.85546875" style="8" hidden="1" customWidth="1"/>
    <col min="44" max="47" width="12" style="8" hidden="1" customWidth="1"/>
    <col min="48" max="48" width="12.85546875" style="8" hidden="1" customWidth="1"/>
    <col min="49" max="58" width="12.7109375" style="8" hidden="1" customWidth="1"/>
    <col min="59" max="59" width="14.28515625" style="8" hidden="1" customWidth="1"/>
    <col min="60" max="67" width="11.85546875" style="8" hidden="1" customWidth="1"/>
    <col min="68" max="68" width="10.28515625" style="8" hidden="1" customWidth="1"/>
    <col min="69" max="69" width="11.85546875" style="8" hidden="1" customWidth="1"/>
    <col min="70" max="70" width="13" style="8" hidden="1" customWidth="1"/>
    <col min="71" max="71" width="12" style="8" hidden="1" customWidth="1"/>
    <col min="72" max="72" width="11.5703125" style="8" hidden="1" customWidth="1"/>
    <col min="73" max="73" width="12.28515625" style="8" hidden="1" customWidth="1"/>
    <col min="74" max="74" width="15.140625" style="8" hidden="1" customWidth="1"/>
    <col min="75" max="75" width="14" style="97" hidden="1" customWidth="1"/>
    <col min="76" max="76" width="16.85546875" style="97" hidden="1" customWidth="1"/>
    <col min="77" max="77" width="14" style="97" hidden="1" customWidth="1"/>
    <col min="78" max="78" width="13.28515625" style="97" hidden="1" customWidth="1"/>
    <col min="79" max="79" width="13.85546875" style="97" hidden="1" customWidth="1"/>
    <col min="80" max="80" width="13" style="97" hidden="1" customWidth="1"/>
    <col min="81" max="82" width="13.7109375" style="97" hidden="1" customWidth="1"/>
    <col min="83" max="83" width="14" style="97" hidden="1" customWidth="1"/>
    <col min="84" max="84" width="15" style="97" hidden="1" customWidth="1"/>
    <col min="85" max="85" width="4.28515625" style="97" hidden="1" customWidth="1"/>
    <col min="86" max="86" width="14.42578125" style="97" hidden="1" customWidth="1"/>
    <col min="87" max="88" width="11" style="97" hidden="1" customWidth="1"/>
    <col min="89" max="89" width="11.5703125" style="97" hidden="1" customWidth="1"/>
    <col min="90" max="90" width="12.28515625" style="97" hidden="1" customWidth="1"/>
    <col min="91" max="92" width="11.7109375" style="97" hidden="1" customWidth="1"/>
    <col min="93" max="94" width="12.28515625" style="97" hidden="1" customWidth="1"/>
    <col min="95" max="95" width="11.7109375" style="97" hidden="1" customWidth="1"/>
    <col min="96" max="96" width="12.28515625" style="97" bestFit="1" customWidth="1"/>
    <col min="97" max="97" width="11.7109375" style="97" bestFit="1" customWidth="1"/>
    <col min="98" max="98" width="12.28515625" style="97" bestFit="1" customWidth="1"/>
    <col min="99" max="99" width="11.7109375" style="97" bestFit="1" customWidth="1"/>
    <col min="100" max="100" width="11.42578125" style="97" bestFit="1" customWidth="1"/>
    <col min="101" max="101" width="11.7109375" style="97" bestFit="1" customWidth="1"/>
    <col min="102" max="108" width="12.28515625" style="97" bestFit="1" customWidth="1"/>
    <col min="109" max="16384" width="30.42578125" style="8"/>
  </cols>
  <sheetData>
    <row r="1" spans="1:108" s="6" customFormat="1" x14ac:dyDescent="0.3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3"/>
      <c r="BX1" s="3"/>
      <c r="BY1" s="3"/>
      <c r="BZ1" s="3"/>
      <c r="CA1" s="3"/>
      <c r="CB1" s="3"/>
      <c r="CC1" s="3"/>
      <c r="CD1" s="3"/>
      <c r="CE1" s="3"/>
      <c r="CF1" s="4"/>
      <c r="CG1" s="5"/>
      <c r="CH1" s="5"/>
      <c r="CI1" s="5"/>
      <c r="CJ1" s="5"/>
      <c r="CK1" s="5"/>
      <c r="CL1" s="5"/>
      <c r="CM1" s="5"/>
      <c r="CN1" s="5"/>
      <c r="CO1" s="5"/>
      <c r="CP1" s="5"/>
      <c r="CQ1" s="5"/>
      <c r="CR1" s="5"/>
      <c r="CS1" s="5"/>
      <c r="CT1" s="5"/>
      <c r="CU1" s="5"/>
      <c r="CV1" s="5"/>
      <c r="CW1" s="5"/>
      <c r="CX1" s="5"/>
      <c r="CY1" s="5"/>
      <c r="CZ1" s="5"/>
      <c r="DA1" s="5"/>
      <c r="DB1" s="5"/>
      <c r="DC1" s="5"/>
      <c r="DD1" s="5"/>
    </row>
    <row r="2" spans="1:108" ht="19.5" thickBot="1" x14ac:dyDescent="0.3">
      <c r="AU2" s="9"/>
      <c r="AV2" s="9"/>
      <c r="AW2" s="9"/>
      <c r="AX2" s="9"/>
      <c r="AY2" s="9"/>
      <c r="AZ2" s="9"/>
      <c r="BA2" s="9"/>
      <c r="BB2" s="9"/>
      <c r="BC2" s="9"/>
      <c r="BD2" s="9"/>
      <c r="BE2" s="9"/>
      <c r="BF2" s="9"/>
      <c r="BG2" s="9"/>
      <c r="BH2" s="9"/>
      <c r="BI2" s="9"/>
      <c r="BJ2" s="9"/>
      <c r="BK2" s="9"/>
      <c r="BL2" s="9"/>
      <c r="BM2" s="9"/>
      <c r="BN2" s="9"/>
      <c r="BO2" s="9"/>
      <c r="BP2" s="9"/>
      <c r="BQ2" s="9"/>
      <c r="BR2" s="9"/>
      <c r="BS2" s="9"/>
      <c r="BT2" s="10"/>
      <c r="BU2" s="10"/>
      <c r="BV2" s="10"/>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row>
    <row r="3" spans="1:108" s="18" customFormat="1" ht="21.75" thickTop="1" thickBot="1" x14ac:dyDescent="0.3">
      <c r="A3" s="12"/>
      <c r="B3" s="13">
        <v>40910</v>
      </c>
      <c r="C3" s="13">
        <v>40941</v>
      </c>
      <c r="D3" s="13">
        <v>40971</v>
      </c>
      <c r="E3" s="13">
        <v>41003</v>
      </c>
      <c r="F3" s="13">
        <v>41034</v>
      </c>
      <c r="G3" s="13">
        <v>41066</v>
      </c>
      <c r="H3" s="13">
        <v>41097</v>
      </c>
      <c r="I3" s="13">
        <v>41129</v>
      </c>
      <c r="J3" s="13">
        <v>41161</v>
      </c>
      <c r="K3" s="13">
        <v>41192</v>
      </c>
      <c r="L3" s="13">
        <v>41224</v>
      </c>
      <c r="M3" s="13">
        <v>41255</v>
      </c>
      <c r="N3" s="13">
        <v>41275</v>
      </c>
      <c r="O3" s="13">
        <v>41307</v>
      </c>
      <c r="P3" s="13">
        <v>41336</v>
      </c>
      <c r="Q3" s="13">
        <v>41399</v>
      </c>
      <c r="R3" s="13">
        <v>41431</v>
      </c>
      <c r="S3" s="13">
        <v>41462</v>
      </c>
      <c r="T3" s="13">
        <v>41494</v>
      </c>
      <c r="U3" s="13">
        <v>41526</v>
      </c>
      <c r="V3" s="13">
        <v>41557</v>
      </c>
      <c r="W3" s="13">
        <v>41588</v>
      </c>
      <c r="X3" s="13">
        <v>41619</v>
      </c>
      <c r="Y3" s="13">
        <v>41640</v>
      </c>
      <c r="Z3" s="13">
        <v>41671</v>
      </c>
      <c r="AA3" s="13">
        <v>41700</v>
      </c>
      <c r="AB3" s="13">
        <v>41732</v>
      </c>
      <c r="AC3" s="13">
        <v>41762</v>
      </c>
      <c r="AD3" s="13">
        <v>41794</v>
      </c>
      <c r="AE3" s="13">
        <v>41825</v>
      </c>
      <c r="AF3" s="13">
        <v>41857</v>
      </c>
      <c r="AG3" s="13">
        <v>41889</v>
      </c>
      <c r="AH3" s="13">
        <v>41919</v>
      </c>
      <c r="AI3" s="13">
        <v>41950</v>
      </c>
      <c r="AJ3" s="13">
        <v>41980</v>
      </c>
      <c r="AK3" s="13">
        <v>42012</v>
      </c>
      <c r="AL3" s="13">
        <v>42037</v>
      </c>
      <c r="AM3" s="13">
        <v>42064</v>
      </c>
      <c r="AN3" s="13">
        <v>42096</v>
      </c>
      <c r="AO3" s="13">
        <v>42127</v>
      </c>
      <c r="AP3" s="13">
        <v>42159</v>
      </c>
      <c r="AQ3" s="13">
        <v>42189</v>
      </c>
      <c r="AR3" s="13">
        <v>42220</v>
      </c>
      <c r="AS3" s="13">
        <v>42252</v>
      </c>
      <c r="AT3" s="13">
        <v>42282</v>
      </c>
      <c r="AU3" s="13">
        <v>42313</v>
      </c>
      <c r="AV3" s="13">
        <v>42343</v>
      </c>
      <c r="AW3" s="13">
        <v>42375</v>
      </c>
      <c r="AX3" s="13">
        <v>42407</v>
      </c>
      <c r="AY3" s="13">
        <v>42436</v>
      </c>
      <c r="AZ3" s="13">
        <v>42461</v>
      </c>
      <c r="BA3" s="13">
        <v>42491</v>
      </c>
      <c r="BB3" s="13">
        <v>42523</v>
      </c>
      <c r="BC3" s="13">
        <v>42553</v>
      </c>
      <c r="BD3" s="13">
        <v>42584</v>
      </c>
      <c r="BE3" s="13">
        <v>42615</v>
      </c>
      <c r="BF3" s="13">
        <v>42646</v>
      </c>
      <c r="BG3" s="13">
        <v>42677</v>
      </c>
      <c r="BH3" s="13">
        <v>42708</v>
      </c>
      <c r="BI3" s="13">
        <v>42739</v>
      </c>
      <c r="BJ3" s="13">
        <v>42771</v>
      </c>
      <c r="BK3" s="13">
        <v>42799</v>
      </c>
      <c r="BL3" s="13">
        <v>42830</v>
      </c>
      <c r="BM3" s="13">
        <v>42860</v>
      </c>
      <c r="BN3" s="13">
        <v>42891</v>
      </c>
      <c r="BO3" s="13">
        <v>42921</v>
      </c>
      <c r="BP3" s="13">
        <v>42953</v>
      </c>
      <c r="BQ3" s="13">
        <v>42984</v>
      </c>
      <c r="BR3" s="13">
        <v>43014</v>
      </c>
      <c r="BS3" s="13">
        <v>43045</v>
      </c>
      <c r="BT3" s="13">
        <v>43075</v>
      </c>
      <c r="BU3" s="13">
        <v>43106</v>
      </c>
      <c r="BV3" s="13">
        <v>43137</v>
      </c>
      <c r="BW3" s="13">
        <v>43165</v>
      </c>
      <c r="BX3" s="13">
        <v>43196</v>
      </c>
      <c r="BY3" s="13">
        <v>43226</v>
      </c>
      <c r="BZ3" s="13">
        <v>43258</v>
      </c>
      <c r="CA3" s="13">
        <v>43288</v>
      </c>
      <c r="CB3" s="13">
        <v>43321</v>
      </c>
      <c r="CC3" s="13">
        <v>43352</v>
      </c>
      <c r="CD3" s="14">
        <v>43382</v>
      </c>
      <c r="CE3" s="14">
        <v>43414</v>
      </c>
      <c r="CF3" s="15">
        <v>43445</v>
      </c>
      <c r="CG3" s="16">
        <v>43476</v>
      </c>
      <c r="CH3" s="14">
        <v>43507</v>
      </c>
      <c r="CI3" s="17">
        <v>43535</v>
      </c>
      <c r="CJ3" s="13">
        <v>43566</v>
      </c>
      <c r="CK3" s="13">
        <v>43586</v>
      </c>
      <c r="CL3" s="13">
        <v>43617</v>
      </c>
      <c r="CM3" s="13">
        <v>43647</v>
      </c>
      <c r="CN3" s="13">
        <v>43678</v>
      </c>
      <c r="CO3" s="13">
        <v>43717</v>
      </c>
      <c r="CP3" s="13">
        <v>43747</v>
      </c>
      <c r="CQ3" s="13">
        <v>43778</v>
      </c>
      <c r="CR3" s="13">
        <v>43808</v>
      </c>
      <c r="CS3" s="13">
        <v>43839</v>
      </c>
      <c r="CT3" s="13">
        <v>43870</v>
      </c>
      <c r="CU3" s="13">
        <v>43899</v>
      </c>
      <c r="CV3" s="16">
        <v>43930</v>
      </c>
      <c r="CW3" s="16">
        <v>43960</v>
      </c>
      <c r="CX3" s="16">
        <v>43991</v>
      </c>
      <c r="CY3" s="16">
        <v>44021</v>
      </c>
      <c r="CZ3" s="16">
        <v>44052</v>
      </c>
      <c r="DA3" s="16">
        <v>44083</v>
      </c>
      <c r="DB3" s="16">
        <v>44113</v>
      </c>
      <c r="DC3" s="16">
        <v>44144</v>
      </c>
      <c r="DD3" s="16">
        <v>44174</v>
      </c>
    </row>
    <row r="4" spans="1:108" s="32" customFormat="1" x14ac:dyDescent="0.25">
      <c r="A4" s="19" t="s">
        <v>1</v>
      </c>
      <c r="B4" s="20">
        <v>430</v>
      </c>
      <c r="C4" s="20">
        <v>430</v>
      </c>
      <c r="D4" s="20">
        <v>432</v>
      </c>
      <c r="E4" s="20">
        <v>431</v>
      </c>
      <c r="F4" s="20">
        <v>431</v>
      </c>
      <c r="G4" s="20">
        <v>430</v>
      </c>
      <c r="H4" s="20">
        <v>432</v>
      </c>
      <c r="I4" s="20">
        <v>433</v>
      </c>
      <c r="J4" s="20">
        <v>436</v>
      </c>
      <c r="K4" s="20">
        <v>437</v>
      </c>
      <c r="L4" s="20">
        <v>438</v>
      </c>
      <c r="M4" s="20">
        <v>441</v>
      </c>
      <c r="N4" s="20">
        <v>442</v>
      </c>
      <c r="O4" s="20">
        <v>443</v>
      </c>
      <c r="P4" s="20">
        <v>446</v>
      </c>
      <c r="Q4" s="20">
        <v>447</v>
      </c>
      <c r="R4" s="20">
        <v>450</v>
      </c>
      <c r="S4" s="20">
        <v>448</v>
      </c>
      <c r="T4" s="20">
        <v>448</v>
      </c>
      <c r="U4" s="20">
        <v>449</v>
      </c>
      <c r="V4" s="20">
        <v>448</v>
      </c>
      <c r="W4" s="20">
        <v>449</v>
      </c>
      <c r="X4" s="20">
        <v>450</v>
      </c>
      <c r="Y4" s="20">
        <v>450</v>
      </c>
      <c r="Z4" s="20">
        <v>449</v>
      </c>
      <c r="AA4" s="20">
        <v>451</v>
      </c>
      <c r="AB4" s="20">
        <v>451</v>
      </c>
      <c r="AC4" s="20">
        <v>452</v>
      </c>
      <c r="AD4" s="20">
        <v>454</v>
      </c>
      <c r="AE4" s="20">
        <v>453</v>
      </c>
      <c r="AF4" s="20">
        <v>453</v>
      </c>
      <c r="AG4" s="20">
        <v>453</v>
      </c>
      <c r="AH4" s="20">
        <v>453</v>
      </c>
      <c r="AI4" s="20">
        <v>453</v>
      </c>
      <c r="AJ4" s="20">
        <v>455</v>
      </c>
      <c r="AK4" s="20">
        <v>456</v>
      </c>
      <c r="AL4" s="20">
        <v>454</v>
      </c>
      <c r="AM4" s="20">
        <v>459</v>
      </c>
      <c r="AN4" s="20">
        <v>461</v>
      </c>
      <c r="AO4" s="20">
        <v>462</v>
      </c>
      <c r="AP4" s="20">
        <v>460</v>
      </c>
      <c r="AQ4" s="20">
        <v>460</v>
      </c>
      <c r="AR4" s="21">
        <v>460</v>
      </c>
      <c r="AS4" s="21">
        <v>461</v>
      </c>
      <c r="AT4" s="21">
        <v>460</v>
      </c>
      <c r="AU4" s="21">
        <v>459</v>
      </c>
      <c r="AV4" s="21">
        <v>464</v>
      </c>
      <c r="AW4" s="21">
        <v>464</v>
      </c>
      <c r="AX4" s="21">
        <v>465</v>
      </c>
      <c r="AY4" s="21">
        <v>465</v>
      </c>
      <c r="AZ4" s="22">
        <v>465</v>
      </c>
      <c r="BA4" s="22">
        <v>463</v>
      </c>
      <c r="BB4" s="22">
        <v>461</v>
      </c>
      <c r="BC4" s="22">
        <v>463</v>
      </c>
      <c r="BD4" s="22">
        <v>461</v>
      </c>
      <c r="BE4" s="22">
        <v>458</v>
      </c>
      <c r="BF4" s="23">
        <v>455</v>
      </c>
      <c r="BG4" s="22">
        <v>454</v>
      </c>
      <c r="BH4" s="22">
        <v>456</v>
      </c>
      <c r="BI4" s="22">
        <v>453</v>
      </c>
      <c r="BJ4" s="22">
        <v>453</v>
      </c>
      <c r="BK4" s="22">
        <v>452</v>
      </c>
      <c r="BL4" s="22">
        <v>453</v>
      </c>
      <c r="BM4" s="22">
        <v>453</v>
      </c>
      <c r="BN4" s="22">
        <v>454</v>
      </c>
      <c r="BO4" s="22">
        <v>455</v>
      </c>
      <c r="BP4" s="22">
        <v>452</v>
      </c>
      <c r="BQ4" s="22">
        <v>451</v>
      </c>
      <c r="BR4" s="22">
        <v>450</v>
      </c>
      <c r="BS4" s="22">
        <v>449</v>
      </c>
      <c r="BT4" s="24">
        <v>449</v>
      </c>
      <c r="BU4" s="24">
        <v>447</v>
      </c>
      <c r="BV4" s="24">
        <v>444</v>
      </c>
      <c r="BW4" s="25">
        <v>445</v>
      </c>
      <c r="BX4" s="25">
        <v>445</v>
      </c>
      <c r="BY4" s="25">
        <v>446</v>
      </c>
      <c r="BZ4" s="25">
        <v>445</v>
      </c>
      <c r="CA4" s="25">
        <v>447</v>
      </c>
      <c r="CB4" s="25">
        <v>448</v>
      </c>
      <c r="CC4" s="25">
        <v>448</v>
      </c>
      <c r="CD4" s="26">
        <v>449</v>
      </c>
      <c r="CE4" s="26">
        <v>449</v>
      </c>
      <c r="CF4" s="27">
        <v>449</v>
      </c>
      <c r="CG4" s="28">
        <v>449</v>
      </c>
      <c r="CH4" s="28">
        <v>449</v>
      </c>
      <c r="CI4" s="29">
        <v>448</v>
      </c>
      <c r="CJ4" s="30">
        <v>448</v>
      </c>
      <c r="CK4" s="30">
        <v>448</v>
      </c>
      <c r="CL4" s="30">
        <v>443</v>
      </c>
      <c r="CM4" s="30">
        <v>443</v>
      </c>
      <c r="CN4" s="30">
        <v>444</v>
      </c>
      <c r="CO4" s="30">
        <v>445</v>
      </c>
      <c r="CP4" s="30">
        <v>446</v>
      </c>
      <c r="CQ4" s="30">
        <v>448</v>
      </c>
      <c r="CR4" s="30">
        <v>448</v>
      </c>
      <c r="CS4" s="30">
        <v>448</v>
      </c>
      <c r="CT4" s="30">
        <v>449</v>
      </c>
      <c r="CU4" s="30">
        <v>447</v>
      </c>
      <c r="CV4" s="31">
        <v>445</v>
      </c>
      <c r="CW4" s="31">
        <v>447</v>
      </c>
      <c r="CX4" s="31">
        <v>447</v>
      </c>
      <c r="CY4" s="31">
        <v>444</v>
      </c>
      <c r="CZ4" s="31">
        <v>445</v>
      </c>
      <c r="DA4" s="31">
        <v>445</v>
      </c>
      <c r="DB4" s="31">
        <v>445</v>
      </c>
      <c r="DC4" s="31">
        <v>445</v>
      </c>
      <c r="DD4" s="31">
        <v>443</v>
      </c>
    </row>
    <row r="5" spans="1:108" s="45" customFormat="1" ht="19.5" thickBot="1" x14ac:dyDescent="0.3">
      <c r="A5" s="3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5"/>
      <c r="AS5" s="35"/>
      <c r="AT5" s="35"/>
      <c r="AU5" s="35"/>
      <c r="AV5" s="35"/>
      <c r="AW5" s="35"/>
      <c r="AX5" s="35"/>
      <c r="AY5" s="35"/>
      <c r="AZ5" s="36"/>
      <c r="BA5" s="36"/>
      <c r="BB5" s="36"/>
      <c r="BC5" s="36"/>
      <c r="BD5" s="36"/>
      <c r="BE5" s="36"/>
      <c r="BF5" s="36"/>
      <c r="BG5" s="35"/>
      <c r="BH5" s="37"/>
      <c r="BI5" s="37"/>
      <c r="BJ5" s="37"/>
      <c r="BK5" s="37"/>
      <c r="BL5" s="37"/>
      <c r="BM5" s="37"/>
      <c r="BN5" s="37"/>
      <c r="BO5" s="37"/>
      <c r="BP5" s="37"/>
      <c r="BQ5" s="37"/>
      <c r="BR5" s="35"/>
      <c r="BS5" s="35"/>
      <c r="BT5" s="38"/>
      <c r="BU5" s="38"/>
      <c r="BV5" s="38"/>
      <c r="BW5" s="39"/>
      <c r="BX5" s="39"/>
      <c r="BY5" s="39"/>
      <c r="BZ5" s="39"/>
      <c r="CA5" s="40"/>
      <c r="CB5" s="39"/>
      <c r="CC5" s="39"/>
      <c r="CD5" s="41"/>
      <c r="CE5" s="41"/>
      <c r="CF5" s="42"/>
      <c r="CG5" s="38"/>
      <c r="CH5" s="38"/>
      <c r="CI5" s="43"/>
      <c r="CJ5" s="38"/>
      <c r="CK5" s="38"/>
      <c r="CL5" s="38"/>
      <c r="CM5" s="38"/>
      <c r="CN5" s="38"/>
      <c r="CO5" s="38"/>
      <c r="CP5" s="38"/>
      <c r="CQ5" s="38"/>
      <c r="CR5" s="38"/>
      <c r="CS5" s="38"/>
      <c r="CT5" s="38"/>
      <c r="CU5" s="38"/>
      <c r="CV5" s="44"/>
      <c r="CW5" s="44"/>
      <c r="CX5" s="44"/>
      <c r="CY5" s="44"/>
      <c r="CZ5" s="44"/>
      <c r="DA5" s="44"/>
      <c r="DB5" s="44"/>
      <c r="DC5" s="44"/>
      <c r="DD5" s="44"/>
    </row>
    <row r="6" spans="1:108" s="32" customFormat="1" ht="19.5" thickTop="1" x14ac:dyDescent="0.25">
      <c r="A6" s="19" t="s">
        <v>2</v>
      </c>
      <c r="B6" s="20">
        <v>4736872</v>
      </c>
      <c r="C6" s="20">
        <v>4319467</v>
      </c>
      <c r="D6" s="20">
        <v>4841422</v>
      </c>
      <c r="E6" s="20">
        <v>4758541</v>
      </c>
      <c r="F6" s="20">
        <v>4845776</v>
      </c>
      <c r="G6" s="20">
        <v>4496701</v>
      </c>
      <c r="H6" s="20">
        <v>4733299</v>
      </c>
      <c r="I6" s="20">
        <v>4753864</v>
      </c>
      <c r="J6" s="20">
        <v>4589854</v>
      </c>
      <c r="K6" s="20">
        <v>5016549</v>
      </c>
      <c r="L6" s="20">
        <v>4831238</v>
      </c>
      <c r="M6" s="20">
        <v>6407067</v>
      </c>
      <c r="N6" s="20">
        <v>4875444</v>
      </c>
      <c r="O6" s="20">
        <v>4576070</v>
      </c>
      <c r="P6" s="20">
        <v>5159362</v>
      </c>
      <c r="Q6" s="20">
        <v>5247975</v>
      </c>
      <c r="R6" s="20">
        <v>4677566</v>
      </c>
      <c r="S6" s="20">
        <v>5215652</v>
      </c>
      <c r="T6" s="20">
        <v>5146740</v>
      </c>
      <c r="U6" s="20">
        <v>4946438</v>
      </c>
      <c r="V6" s="20">
        <v>5139787</v>
      </c>
      <c r="W6" s="20">
        <v>5093468</v>
      </c>
      <c r="X6" s="20">
        <v>6796552</v>
      </c>
      <c r="Y6" s="20">
        <v>5089885</v>
      </c>
      <c r="Z6" s="20">
        <v>4795824</v>
      </c>
      <c r="AA6" s="20">
        <v>5439117</v>
      </c>
      <c r="AB6" s="20">
        <v>5556138</v>
      </c>
      <c r="AC6" s="20">
        <v>5635041</v>
      </c>
      <c r="AD6" s="20">
        <v>5320280</v>
      </c>
      <c r="AE6" s="20">
        <v>5507836</v>
      </c>
      <c r="AF6" s="20">
        <v>5233474</v>
      </c>
      <c r="AG6" s="20">
        <v>5283765</v>
      </c>
      <c r="AH6" s="20">
        <v>5542287</v>
      </c>
      <c r="AI6" s="20">
        <v>5430649</v>
      </c>
      <c r="AJ6" s="20">
        <v>7185702</v>
      </c>
      <c r="AK6" s="20">
        <v>5576038</v>
      </c>
      <c r="AL6" s="20">
        <v>5217581</v>
      </c>
      <c r="AM6" s="20">
        <v>5980306</v>
      </c>
      <c r="AN6" s="20">
        <v>5385116</v>
      </c>
      <c r="AO6" s="20">
        <v>5476327</v>
      </c>
      <c r="AP6" s="20">
        <v>5381144</v>
      </c>
      <c r="AQ6" s="20">
        <v>5583771</v>
      </c>
      <c r="AR6" s="21">
        <v>5722712</v>
      </c>
      <c r="AS6" s="21">
        <v>5278224</v>
      </c>
      <c r="AT6" s="21">
        <v>5641964</v>
      </c>
      <c r="AU6" s="21">
        <v>5639078</v>
      </c>
      <c r="AV6" s="21">
        <v>7340347</v>
      </c>
      <c r="AW6" s="21">
        <v>5541738</v>
      </c>
      <c r="AX6" s="21">
        <v>5436047</v>
      </c>
      <c r="AY6" s="21">
        <v>5734387</v>
      </c>
      <c r="AZ6" s="22">
        <v>5520603</v>
      </c>
      <c r="BA6" s="22">
        <v>6001113</v>
      </c>
      <c r="BB6" s="22">
        <v>5408488</v>
      </c>
      <c r="BC6" s="22">
        <v>5762671</v>
      </c>
      <c r="BD6" s="22">
        <v>6034651</v>
      </c>
      <c r="BE6" s="22">
        <v>5574065</v>
      </c>
      <c r="BF6" s="22">
        <v>6189540</v>
      </c>
      <c r="BG6" s="22">
        <v>5990000</v>
      </c>
      <c r="BH6" s="21">
        <v>8031505</v>
      </c>
      <c r="BI6" s="21">
        <v>6197949</v>
      </c>
      <c r="BJ6" s="21">
        <v>5467258</v>
      </c>
      <c r="BK6" s="21">
        <v>6180864</v>
      </c>
      <c r="BL6" s="21">
        <v>5874355</v>
      </c>
      <c r="BM6" s="21">
        <v>6477234</v>
      </c>
      <c r="BN6" s="21">
        <v>5857453</v>
      </c>
      <c r="BO6" s="21">
        <v>6305140</v>
      </c>
      <c r="BP6" s="21">
        <f>6311254+66962</f>
        <v>6378216</v>
      </c>
      <c r="BQ6" s="21">
        <f>5993041+63646</f>
        <v>6056687</v>
      </c>
      <c r="BR6" s="46">
        <f>6686559+67856</f>
        <v>6754415</v>
      </c>
      <c r="BS6" s="46">
        <f>6303813+64631</f>
        <v>6368444</v>
      </c>
      <c r="BT6" s="47">
        <f>8120753+61058</f>
        <v>8181811</v>
      </c>
      <c r="BU6" s="47">
        <f>6325431+57694</f>
        <v>6383125</v>
      </c>
      <c r="BV6" s="47">
        <f>6052667+56966</f>
        <v>6109633</v>
      </c>
      <c r="BW6" s="48">
        <f>6916473+63218</f>
        <v>6979691</v>
      </c>
      <c r="BX6" s="48">
        <f>6719069+62125</f>
        <v>6781194</v>
      </c>
      <c r="BY6" s="48">
        <f>7105494+64660</f>
        <v>7170154</v>
      </c>
      <c r="BZ6" s="48">
        <f>6197143+59202</f>
        <v>6256345</v>
      </c>
      <c r="CA6" s="49">
        <f>7027972+64483</f>
        <v>7092455</v>
      </c>
      <c r="CB6" s="48">
        <v>6979838</v>
      </c>
      <c r="CC6" s="50">
        <v>6511710</v>
      </c>
      <c r="CD6" s="51">
        <v>7300253</v>
      </c>
      <c r="CE6" s="51">
        <v>6950183</v>
      </c>
      <c r="CF6" s="52">
        <v>8741586</v>
      </c>
      <c r="CG6" s="53">
        <v>6933706</v>
      </c>
      <c r="CH6" s="53">
        <v>6547750</v>
      </c>
      <c r="CI6" s="54">
        <v>7382070</v>
      </c>
      <c r="CJ6" s="53">
        <v>7541784</v>
      </c>
      <c r="CK6" s="53">
        <v>7489177</v>
      </c>
      <c r="CL6" s="53">
        <v>6826339</v>
      </c>
      <c r="CM6" s="53">
        <v>7573108</v>
      </c>
      <c r="CN6" s="53">
        <v>7493801</v>
      </c>
      <c r="CO6" s="53">
        <v>7230248</v>
      </c>
      <c r="CP6" s="53">
        <v>7884889</v>
      </c>
      <c r="CQ6" s="53">
        <v>7291162</v>
      </c>
      <c r="CR6" s="53">
        <v>9844856</v>
      </c>
      <c r="CS6" s="53">
        <v>7816420</v>
      </c>
      <c r="CT6" s="53">
        <v>7442364</v>
      </c>
      <c r="CU6" s="53">
        <v>6161186</v>
      </c>
      <c r="CV6" s="55">
        <v>3476151</v>
      </c>
      <c r="CW6" s="55">
        <v>4918106</v>
      </c>
      <c r="CX6" s="55">
        <v>7209048</v>
      </c>
      <c r="CY6" s="55">
        <v>7512766</v>
      </c>
      <c r="CZ6" s="55">
        <v>7698972</v>
      </c>
      <c r="DA6" s="55">
        <v>7498068</v>
      </c>
      <c r="DB6" s="55">
        <v>7944895</v>
      </c>
      <c r="DC6" s="55">
        <v>7996753</v>
      </c>
      <c r="DD6" s="55">
        <v>10479089</v>
      </c>
    </row>
    <row r="7" spans="1:108" s="64" customFormat="1" x14ac:dyDescent="0.25">
      <c r="A7" s="19" t="s">
        <v>3</v>
      </c>
      <c r="B7" s="56">
        <v>9717.9310000000005</v>
      </c>
      <c r="C7" s="56">
        <v>8695.5310000000009</v>
      </c>
      <c r="D7" s="56">
        <v>9537</v>
      </c>
      <c r="E7" s="56">
        <v>9328.3799999999992</v>
      </c>
      <c r="F7" s="56">
        <v>9365.3790000000008</v>
      </c>
      <c r="G7" s="56">
        <v>8566.6859999999997</v>
      </c>
      <c r="H7" s="56">
        <v>9187.1509999999998</v>
      </c>
      <c r="I7" s="56">
        <v>9327.4629999999997</v>
      </c>
      <c r="J7" s="56">
        <v>8899.0619999999999</v>
      </c>
      <c r="K7" s="56">
        <v>10019.85</v>
      </c>
      <c r="L7" s="56">
        <v>9953.0740000000005</v>
      </c>
      <c r="M7" s="56">
        <v>14412.458000000001</v>
      </c>
      <c r="N7" s="56">
        <v>10301.35</v>
      </c>
      <c r="O7" s="56">
        <v>9300.4850000000006</v>
      </c>
      <c r="P7" s="56">
        <v>10679.24</v>
      </c>
      <c r="Q7" s="56">
        <v>11267.702789999999</v>
      </c>
      <c r="R7" s="56">
        <v>9276.9660000000003</v>
      </c>
      <c r="S7" s="56">
        <v>10612.598168220002</v>
      </c>
      <c r="T7" s="56">
        <v>10549.572</v>
      </c>
      <c r="U7" s="56">
        <v>9942</v>
      </c>
      <c r="V7" s="56">
        <v>10729.645</v>
      </c>
      <c r="W7" s="56">
        <v>10840.106</v>
      </c>
      <c r="X7" s="56">
        <v>15747.023999999999</v>
      </c>
      <c r="Y7" s="56">
        <v>11116.937</v>
      </c>
      <c r="Z7" s="56">
        <v>12597.385472538999</v>
      </c>
      <c r="AA7" s="56">
        <v>11425</v>
      </c>
      <c r="AB7" s="56">
        <v>11616.532999999999</v>
      </c>
      <c r="AC7" s="56">
        <v>11411.8463010512</v>
      </c>
      <c r="AD7" s="56">
        <v>10729.509122245256</v>
      </c>
      <c r="AE7" s="56">
        <v>11263.006257917899</v>
      </c>
      <c r="AF7" s="56">
        <v>10996.251</v>
      </c>
      <c r="AG7" s="56">
        <v>10655</v>
      </c>
      <c r="AH7" s="56">
        <v>11325.603999999999</v>
      </c>
      <c r="AI7" s="56">
        <v>11628.968000000001</v>
      </c>
      <c r="AJ7" s="56">
        <v>17038.289164287296</v>
      </c>
      <c r="AK7" s="56">
        <v>11990.63</v>
      </c>
      <c r="AL7" s="56">
        <v>11039</v>
      </c>
      <c r="AM7" s="56">
        <v>12689.204079463199</v>
      </c>
      <c r="AN7" s="56">
        <v>11416</v>
      </c>
      <c r="AO7" s="56">
        <v>11568.88887716</v>
      </c>
      <c r="AP7" s="56">
        <v>11032.510690999999</v>
      </c>
      <c r="AQ7" s="56">
        <v>11767</v>
      </c>
      <c r="AR7" s="21">
        <v>12212</v>
      </c>
      <c r="AS7" s="21">
        <v>10979.015160000001</v>
      </c>
      <c r="AT7" s="21">
        <v>12170</v>
      </c>
      <c r="AU7" s="21">
        <v>12319</v>
      </c>
      <c r="AV7" s="21">
        <v>17686.962684089995</v>
      </c>
      <c r="AW7" s="21">
        <v>12299.68105725</v>
      </c>
      <c r="AX7" s="21">
        <v>11863</v>
      </c>
      <c r="AY7" s="21">
        <v>12300</v>
      </c>
      <c r="AZ7" s="22">
        <v>12047</v>
      </c>
      <c r="BA7" s="22">
        <v>12894.22292939</v>
      </c>
      <c r="BB7" s="22">
        <v>11442</v>
      </c>
      <c r="BC7" s="22">
        <v>12705.697960490001</v>
      </c>
      <c r="BD7" s="22">
        <v>13047</v>
      </c>
      <c r="BE7" s="22">
        <v>11945</v>
      </c>
      <c r="BF7" s="22">
        <v>13772.597298999999</v>
      </c>
      <c r="BG7" s="22">
        <v>13412</v>
      </c>
      <c r="BH7" s="21">
        <v>19581.846663389999</v>
      </c>
      <c r="BI7" s="21">
        <v>13905</v>
      </c>
      <c r="BJ7" s="21">
        <v>12044.143946</v>
      </c>
      <c r="BK7" s="21">
        <v>13521</v>
      </c>
      <c r="BL7" s="21">
        <v>12691.390219000001</v>
      </c>
      <c r="BM7" s="21">
        <v>13828</v>
      </c>
      <c r="BN7" s="21">
        <v>12433.66978</v>
      </c>
      <c r="BO7" s="21">
        <v>13739</v>
      </c>
      <c r="BP7" s="21">
        <f>13727+105</f>
        <v>13832</v>
      </c>
      <c r="BQ7" s="21">
        <f>12820+108</f>
        <v>12928</v>
      </c>
      <c r="BR7" s="21">
        <f>14708+111</f>
        <v>14819</v>
      </c>
      <c r="BS7" s="21">
        <f>14231+106</f>
        <v>14337</v>
      </c>
      <c r="BT7" s="24">
        <f>19548+112</f>
        <v>19660</v>
      </c>
      <c r="BU7" s="24">
        <f>13990+95</f>
        <v>14085</v>
      </c>
      <c r="BV7" s="24">
        <f>13355+98</f>
        <v>13453</v>
      </c>
      <c r="BW7" s="25">
        <f>15237+109</f>
        <v>15346</v>
      </c>
      <c r="BX7" s="25">
        <f>14669+107</f>
        <v>14776</v>
      </c>
      <c r="BY7" s="25">
        <f>15065+111</f>
        <v>15176</v>
      </c>
      <c r="BZ7" s="57">
        <f>13173+113</f>
        <v>13286</v>
      </c>
      <c r="CA7" s="25">
        <f>15250+101</f>
        <v>15351</v>
      </c>
      <c r="CB7" s="25">
        <v>15464</v>
      </c>
      <c r="CC7" s="58">
        <v>13939.955345520002</v>
      </c>
      <c r="CD7" s="59">
        <v>16100.230820569999</v>
      </c>
      <c r="CE7" s="59">
        <v>15625.218124000001</v>
      </c>
      <c r="CF7" s="60">
        <v>20245.2136058</v>
      </c>
      <c r="CG7" s="61">
        <v>14985.75747522</v>
      </c>
      <c r="CH7" s="61">
        <v>14321.07014962</v>
      </c>
      <c r="CI7" s="62">
        <v>15859.207719</v>
      </c>
      <c r="CJ7" s="61">
        <v>16597.99111662</v>
      </c>
      <c r="CK7" s="61">
        <v>16490</v>
      </c>
      <c r="CL7" s="61">
        <v>14988</v>
      </c>
      <c r="CM7" s="61">
        <v>16605.33842344</v>
      </c>
      <c r="CN7" s="61">
        <v>17028</v>
      </c>
      <c r="CO7" s="61">
        <v>15798</v>
      </c>
      <c r="CP7" s="61">
        <v>17735</v>
      </c>
      <c r="CQ7" s="61">
        <v>16416</v>
      </c>
      <c r="CR7" s="61">
        <v>24501</v>
      </c>
      <c r="CS7" s="61">
        <v>17953</v>
      </c>
      <c r="CT7" s="61">
        <v>16778.473102507</v>
      </c>
      <c r="CU7" s="61">
        <v>13821.229783999999</v>
      </c>
      <c r="CV7" s="63">
        <v>8216</v>
      </c>
      <c r="CW7" s="63">
        <v>12148</v>
      </c>
      <c r="CX7" s="63">
        <v>15959</v>
      </c>
      <c r="CY7" s="63">
        <v>16871</v>
      </c>
      <c r="CZ7" s="63">
        <v>16727</v>
      </c>
      <c r="DA7" s="63">
        <v>15972</v>
      </c>
      <c r="DB7" s="63">
        <v>17293</v>
      </c>
      <c r="DC7" s="63">
        <v>17079</v>
      </c>
      <c r="DD7" s="63">
        <v>24877</v>
      </c>
    </row>
    <row r="8" spans="1:108" s="64" customFormat="1" ht="19.5" thickBot="1" x14ac:dyDescent="0.3">
      <c r="A8" s="19"/>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21"/>
      <c r="AS8" s="21"/>
      <c r="AT8" s="21"/>
      <c r="AU8" s="21"/>
      <c r="AV8" s="21"/>
      <c r="AW8" s="21"/>
      <c r="AX8" s="21"/>
      <c r="AY8" s="21"/>
      <c r="AZ8" s="22"/>
      <c r="BA8" s="22"/>
      <c r="BB8" s="22"/>
      <c r="BC8" s="22"/>
      <c r="BD8" s="22"/>
      <c r="BE8" s="22"/>
      <c r="BF8" s="22"/>
      <c r="BG8" s="22"/>
      <c r="BH8" s="65"/>
      <c r="BI8" s="65"/>
      <c r="BJ8" s="65"/>
      <c r="BK8" s="65"/>
      <c r="BL8" s="65"/>
      <c r="BM8" s="65"/>
      <c r="BN8" s="65"/>
      <c r="BO8" s="65"/>
      <c r="BP8" s="65"/>
      <c r="BQ8" s="65"/>
      <c r="BR8" s="66"/>
      <c r="BS8" s="66"/>
      <c r="BT8" s="67"/>
      <c r="BU8" s="67"/>
      <c r="BV8" s="67"/>
      <c r="BW8" s="68"/>
      <c r="BX8" s="68"/>
      <c r="BY8" s="68"/>
      <c r="BZ8" s="68"/>
      <c r="CA8" s="69"/>
      <c r="CB8" s="68"/>
      <c r="CC8" s="68"/>
      <c r="CD8" s="70"/>
      <c r="CE8" s="70"/>
      <c r="CF8" s="71"/>
      <c r="CG8" s="67"/>
      <c r="CH8" s="67"/>
      <c r="CI8" s="72"/>
      <c r="CJ8" s="67"/>
      <c r="CK8" s="67"/>
      <c r="CL8" s="67"/>
      <c r="CM8" s="67"/>
      <c r="CN8" s="67"/>
      <c r="CO8" s="67"/>
      <c r="CP8" s="67"/>
      <c r="CQ8" s="67"/>
      <c r="CR8" s="67"/>
      <c r="CS8" s="67"/>
      <c r="CT8" s="67"/>
      <c r="CU8" s="67"/>
      <c r="CV8" s="73"/>
      <c r="CW8" s="73"/>
      <c r="CX8" s="73"/>
      <c r="CY8" s="73"/>
      <c r="CZ8" s="73"/>
      <c r="DA8" s="73"/>
      <c r="DB8" s="73"/>
      <c r="DC8" s="73"/>
      <c r="DD8" s="73"/>
    </row>
    <row r="9" spans="1:108" s="32" customFormat="1" ht="19.5" thickTop="1" x14ac:dyDescent="0.25">
      <c r="A9" s="19" t="s">
        <v>4</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1"/>
      <c r="AS9" s="21"/>
      <c r="AT9" s="21"/>
      <c r="AU9" s="21"/>
      <c r="AV9" s="21"/>
      <c r="AW9" s="21"/>
      <c r="AX9" s="21"/>
      <c r="AY9" s="21"/>
      <c r="AZ9" s="22"/>
      <c r="BA9" s="22"/>
      <c r="BB9" s="22"/>
      <c r="BC9" s="22"/>
      <c r="BD9" s="22"/>
      <c r="BE9" s="22"/>
      <c r="BF9" s="22"/>
      <c r="BG9" s="22"/>
      <c r="BH9" s="21"/>
      <c r="BI9" s="21"/>
      <c r="BJ9" s="21"/>
      <c r="BK9" s="21"/>
      <c r="BL9" s="21"/>
      <c r="BM9" s="21"/>
      <c r="BN9" s="21"/>
      <c r="BO9" s="21"/>
      <c r="BP9" s="21"/>
      <c r="BQ9" s="21"/>
      <c r="BR9" s="21"/>
      <c r="BS9" s="21"/>
      <c r="BT9" s="24"/>
      <c r="BU9" s="24"/>
      <c r="BV9" s="24"/>
      <c r="BW9" s="25"/>
      <c r="BX9" s="25"/>
      <c r="BY9" s="25"/>
      <c r="BZ9" s="25"/>
      <c r="CA9" s="25"/>
      <c r="CB9" s="25"/>
      <c r="CC9" s="25"/>
      <c r="CD9" s="26"/>
      <c r="CE9" s="26"/>
      <c r="CF9" s="27"/>
      <c r="CG9" s="24"/>
      <c r="CH9" s="24"/>
      <c r="CI9" s="74"/>
      <c r="CJ9" s="24"/>
      <c r="CK9" s="24"/>
      <c r="CL9" s="24"/>
      <c r="CM9" s="24"/>
      <c r="CN9" s="24"/>
      <c r="CO9" s="24"/>
      <c r="CP9" s="24"/>
      <c r="CQ9" s="24"/>
      <c r="CR9" s="24"/>
      <c r="CS9" s="24"/>
      <c r="CT9" s="24"/>
      <c r="CU9" s="24"/>
      <c r="CV9" s="75"/>
      <c r="CW9" s="75"/>
      <c r="CX9" s="75"/>
      <c r="CY9" s="75"/>
      <c r="CZ9" s="75"/>
      <c r="DA9" s="75"/>
      <c r="DB9" s="75"/>
      <c r="DC9" s="75"/>
      <c r="DD9" s="75"/>
    </row>
    <row r="10" spans="1:108" s="64" customFormat="1" x14ac:dyDescent="0.25">
      <c r="A10" s="19" t="s">
        <v>5</v>
      </c>
      <c r="B10" s="56">
        <v>217833</v>
      </c>
      <c r="C10" s="56">
        <v>218440</v>
      </c>
      <c r="D10" s="56">
        <v>220363</v>
      </c>
      <c r="E10" s="56">
        <v>222289</v>
      </c>
      <c r="F10" s="56">
        <v>223633</v>
      </c>
      <c r="G10" s="56">
        <v>226293</v>
      </c>
      <c r="H10" s="56">
        <v>228062</v>
      </c>
      <c r="I10" s="56">
        <v>230520</v>
      </c>
      <c r="J10" s="56">
        <v>232313</v>
      </c>
      <c r="K10" s="56">
        <v>234282</v>
      </c>
      <c r="L10" s="56">
        <v>236503</v>
      </c>
      <c r="M10" s="56">
        <v>237812</v>
      </c>
      <c r="N10" s="56">
        <v>239431</v>
      </c>
      <c r="O10" s="56">
        <v>240890</v>
      </c>
      <c r="P10" s="56">
        <v>243148</v>
      </c>
      <c r="Q10" s="56">
        <v>247861</v>
      </c>
      <c r="R10" s="56">
        <v>249000</v>
      </c>
      <c r="S10" s="56">
        <v>248770</v>
      </c>
      <c r="T10" s="56">
        <v>249862</v>
      </c>
      <c r="U10" s="56">
        <v>249642</v>
      </c>
      <c r="V10" s="56">
        <v>250272</v>
      </c>
      <c r="W10" s="56">
        <v>257682</v>
      </c>
      <c r="X10" s="56">
        <v>252165</v>
      </c>
      <c r="Y10" s="56">
        <v>252070</v>
      </c>
      <c r="Z10" s="56">
        <v>252161</v>
      </c>
      <c r="AA10" s="56">
        <v>252895</v>
      </c>
      <c r="AB10" s="56">
        <v>252541</v>
      </c>
      <c r="AC10" s="56">
        <v>252930</v>
      </c>
      <c r="AD10" s="56">
        <v>253033</v>
      </c>
      <c r="AE10" s="56">
        <v>253289</v>
      </c>
      <c r="AF10" s="56">
        <v>252512</v>
      </c>
      <c r="AG10" s="56">
        <v>252682</v>
      </c>
      <c r="AH10" s="56">
        <v>252812</v>
      </c>
      <c r="AI10" s="56">
        <v>252541</v>
      </c>
      <c r="AJ10" s="56">
        <v>250726</v>
      </c>
      <c r="AK10" s="56">
        <v>265937</v>
      </c>
      <c r="AL10" s="56">
        <v>266358</v>
      </c>
      <c r="AM10" s="56">
        <v>266642</v>
      </c>
      <c r="AN10" s="56">
        <v>266410</v>
      </c>
      <c r="AO10" s="56">
        <v>268626</v>
      </c>
      <c r="AP10" s="56">
        <v>267241</v>
      </c>
      <c r="AQ10" s="56">
        <v>268192</v>
      </c>
      <c r="AR10" s="21">
        <v>269386</v>
      </c>
      <c r="AS10" s="21">
        <v>268893</v>
      </c>
      <c r="AT10" s="21">
        <v>265119</v>
      </c>
      <c r="AU10" s="21">
        <v>265161</v>
      </c>
      <c r="AV10" s="21">
        <v>268819</v>
      </c>
      <c r="AW10" s="21">
        <v>265463</v>
      </c>
      <c r="AX10" s="21">
        <v>265728</v>
      </c>
      <c r="AY10" s="21">
        <v>266566</v>
      </c>
      <c r="AZ10" s="22">
        <v>256809</v>
      </c>
      <c r="BA10" s="22">
        <v>258179</v>
      </c>
      <c r="BB10" s="22">
        <v>257767</v>
      </c>
      <c r="BC10" s="22">
        <v>257823</v>
      </c>
      <c r="BD10" s="22">
        <v>258048</v>
      </c>
      <c r="BE10" s="22">
        <v>258048</v>
      </c>
      <c r="BF10" s="22">
        <v>258162</v>
      </c>
      <c r="BG10" s="22">
        <v>257569</v>
      </c>
      <c r="BH10" s="21">
        <v>257866</v>
      </c>
      <c r="BI10" s="21">
        <v>257845</v>
      </c>
      <c r="BJ10" s="21">
        <v>257514</v>
      </c>
      <c r="BK10" s="21">
        <v>257969</v>
      </c>
      <c r="BL10" s="21">
        <v>257460</v>
      </c>
      <c r="BM10" s="21">
        <v>259008</v>
      </c>
      <c r="BN10" s="21">
        <v>257833</v>
      </c>
      <c r="BO10" s="21">
        <v>258194</v>
      </c>
      <c r="BP10" s="21">
        <f>257036+49609</f>
        <v>306645</v>
      </c>
      <c r="BQ10" s="21">
        <f>256544+48940</f>
        <v>305484</v>
      </c>
      <c r="BR10" s="21">
        <f>256745+48383</f>
        <v>305128</v>
      </c>
      <c r="BS10" s="21">
        <f>256160+47756</f>
        <v>303916</v>
      </c>
      <c r="BT10" s="24">
        <f>255778+47079</f>
        <v>302857</v>
      </c>
      <c r="BU10" s="24">
        <f>253668+46487</f>
        <v>300155</v>
      </c>
      <c r="BV10" s="24">
        <f>255385+46126</f>
        <v>301511</v>
      </c>
      <c r="BW10" s="25">
        <f>255892+45412</f>
        <v>301304</v>
      </c>
      <c r="BX10" s="25">
        <f>256179+44943</f>
        <v>301122</v>
      </c>
      <c r="BY10" s="25">
        <f>256656+44560</f>
        <v>301216</v>
      </c>
      <c r="BZ10" s="25">
        <f>258056+44133</f>
        <v>302189</v>
      </c>
      <c r="CA10" s="58">
        <f>259816+43374</f>
        <v>303190</v>
      </c>
      <c r="CB10" s="58">
        <v>302654</v>
      </c>
      <c r="CC10" s="58">
        <v>303052</v>
      </c>
      <c r="CD10" s="59">
        <v>302009</v>
      </c>
      <c r="CE10" s="59">
        <v>295741</v>
      </c>
      <c r="CF10" s="60">
        <v>296795</v>
      </c>
      <c r="CG10" s="61">
        <v>296235</v>
      </c>
      <c r="CH10" s="61">
        <v>299978</v>
      </c>
      <c r="CI10" s="62">
        <v>300165</v>
      </c>
      <c r="CJ10" s="61">
        <v>301152</v>
      </c>
      <c r="CK10" s="61">
        <v>301585</v>
      </c>
      <c r="CL10" s="61">
        <v>297330</v>
      </c>
      <c r="CM10" s="61">
        <v>300645</v>
      </c>
      <c r="CN10" s="61">
        <v>300739</v>
      </c>
      <c r="CO10" s="61">
        <v>300175</v>
      </c>
      <c r="CP10" s="61">
        <v>300776</v>
      </c>
      <c r="CQ10" s="61">
        <v>298907</v>
      </c>
      <c r="CR10" s="61">
        <v>298187</v>
      </c>
      <c r="CS10" s="61">
        <v>297404</v>
      </c>
      <c r="CT10" s="61">
        <v>297210</v>
      </c>
      <c r="CU10" s="61">
        <v>260651</v>
      </c>
      <c r="CV10" s="63">
        <v>265603</v>
      </c>
      <c r="CW10" s="63">
        <v>265719</v>
      </c>
      <c r="CX10" s="63">
        <v>265246</v>
      </c>
      <c r="CY10" s="63">
        <v>266430</v>
      </c>
      <c r="CZ10" s="63">
        <v>268081</v>
      </c>
      <c r="DA10" s="63">
        <v>267473</v>
      </c>
      <c r="DB10" s="63">
        <v>273870</v>
      </c>
      <c r="DC10" s="63">
        <v>276020</v>
      </c>
      <c r="DD10" s="63">
        <v>274906</v>
      </c>
    </row>
    <row r="11" spans="1:108" s="32" customFormat="1" x14ac:dyDescent="0.25">
      <c r="A11" s="19" t="s">
        <v>6</v>
      </c>
      <c r="B11" s="20">
        <v>1125462</v>
      </c>
      <c r="C11" s="20">
        <v>1123191</v>
      </c>
      <c r="D11" s="20">
        <v>1131773</v>
      </c>
      <c r="E11" s="20">
        <v>1137796</v>
      </c>
      <c r="F11" s="20">
        <v>1145652</v>
      </c>
      <c r="G11" s="20">
        <v>1152561</v>
      </c>
      <c r="H11" s="20">
        <v>1158333</v>
      </c>
      <c r="I11" s="20">
        <v>1156033</v>
      </c>
      <c r="J11" s="20">
        <v>1160146</v>
      </c>
      <c r="K11" s="20">
        <v>1166886</v>
      </c>
      <c r="L11" s="20">
        <v>1173671</v>
      </c>
      <c r="M11" s="20">
        <v>1172152</v>
      </c>
      <c r="N11" s="20">
        <v>1179490</v>
      </c>
      <c r="O11" s="20">
        <v>1183780</v>
      </c>
      <c r="P11" s="20">
        <v>1182678</v>
      </c>
      <c r="Q11" s="20">
        <v>1183040</v>
      </c>
      <c r="R11" s="20">
        <v>1190074</v>
      </c>
      <c r="S11" s="20">
        <v>1195802</v>
      </c>
      <c r="T11" s="20">
        <v>1180108</v>
      </c>
      <c r="U11" s="20">
        <v>1187521</v>
      </c>
      <c r="V11" s="20">
        <v>1191561</v>
      </c>
      <c r="W11" s="20">
        <v>1201494</v>
      </c>
      <c r="X11" s="20">
        <f>1175622+37972</f>
        <v>1213594</v>
      </c>
      <c r="Y11" s="20">
        <f>1184810+38424</f>
        <v>1223234</v>
      </c>
      <c r="Z11" s="20">
        <v>1226926</v>
      </c>
      <c r="AA11" s="20">
        <v>1236622</v>
      </c>
      <c r="AB11" s="20">
        <v>1248579</v>
      </c>
      <c r="AC11" s="20">
        <v>1259241</v>
      </c>
      <c r="AD11" s="20">
        <v>1271746</v>
      </c>
      <c r="AE11" s="20">
        <v>1280600</v>
      </c>
      <c r="AF11" s="20">
        <v>1292888</v>
      </c>
      <c r="AG11" s="20">
        <v>1303518</v>
      </c>
      <c r="AH11" s="20">
        <v>1303973</v>
      </c>
      <c r="AI11" s="20">
        <v>1307517</v>
      </c>
      <c r="AJ11" s="20">
        <v>1311014</v>
      </c>
      <c r="AK11" s="20">
        <v>1317748</v>
      </c>
      <c r="AL11" s="20">
        <v>1306992</v>
      </c>
      <c r="AM11" s="20">
        <v>1317885</v>
      </c>
      <c r="AN11" s="20">
        <v>1321883</v>
      </c>
      <c r="AO11" s="20">
        <v>1332786</v>
      </c>
      <c r="AP11" s="20">
        <f>1238424+98349</f>
        <v>1336773</v>
      </c>
      <c r="AQ11" s="20">
        <v>1350469</v>
      </c>
      <c r="AR11" s="21">
        <v>1350319</v>
      </c>
      <c r="AS11" s="21">
        <v>1370899</v>
      </c>
      <c r="AT11" s="21">
        <v>1384618</v>
      </c>
      <c r="AU11" s="21">
        <v>1395334</v>
      </c>
      <c r="AV11" s="21">
        <v>1401132</v>
      </c>
      <c r="AW11" s="21">
        <v>1413190</v>
      </c>
      <c r="AX11" s="21">
        <v>1429076</v>
      </c>
      <c r="AY11" s="21">
        <v>1428073</v>
      </c>
      <c r="AZ11" s="22">
        <v>1400973</v>
      </c>
      <c r="BA11" s="22">
        <v>1417480</v>
      </c>
      <c r="BB11" s="22">
        <v>1430146</v>
      </c>
      <c r="BC11" s="22">
        <v>1436010</v>
      </c>
      <c r="BD11" s="22">
        <v>1449564</v>
      </c>
      <c r="BE11" s="22">
        <v>1410072</v>
      </c>
      <c r="BF11" s="22">
        <v>1416629</v>
      </c>
      <c r="BG11" s="22">
        <v>1427165</v>
      </c>
      <c r="BH11" s="21">
        <v>1436119</v>
      </c>
      <c r="BI11" s="21">
        <v>1446329</v>
      </c>
      <c r="BJ11" s="21">
        <v>1545809</v>
      </c>
      <c r="BK11" s="21">
        <v>1549002</v>
      </c>
      <c r="BL11" s="21">
        <v>1554356</v>
      </c>
      <c r="BM11" s="21">
        <v>1569785</v>
      </c>
      <c r="BN11" s="21">
        <v>1560301</v>
      </c>
      <c r="BO11" s="21">
        <v>1593696</v>
      </c>
      <c r="BP11" s="76">
        <v>1454997</v>
      </c>
      <c r="BQ11" s="76">
        <v>1452658</v>
      </c>
      <c r="BR11" s="76">
        <v>1465265</v>
      </c>
      <c r="BS11" s="76">
        <v>1448285</v>
      </c>
      <c r="BT11" s="61">
        <v>1444482</v>
      </c>
      <c r="BU11" s="61">
        <v>1444867</v>
      </c>
      <c r="BV11" s="24">
        <v>1439143</v>
      </c>
      <c r="BW11" s="58">
        <v>1439324</v>
      </c>
      <c r="BX11" s="58">
        <v>1439132</v>
      </c>
      <c r="BY11" s="58">
        <v>1448316</v>
      </c>
      <c r="BZ11" s="25">
        <v>1434389</v>
      </c>
      <c r="CA11" s="58">
        <v>1437998</v>
      </c>
      <c r="CB11" s="25">
        <v>1439280</v>
      </c>
      <c r="CC11" s="58">
        <v>1437030</v>
      </c>
      <c r="CD11" s="59">
        <v>1442721</v>
      </c>
      <c r="CE11" s="59">
        <v>1444812</v>
      </c>
      <c r="CF11" s="60">
        <v>1445700</v>
      </c>
      <c r="CG11" s="61">
        <v>1415581</v>
      </c>
      <c r="CH11" s="61">
        <v>1388703</v>
      </c>
      <c r="CI11" s="62">
        <v>1355320</v>
      </c>
      <c r="CJ11" s="61">
        <v>1357447</v>
      </c>
      <c r="CK11" s="61">
        <v>1353605</v>
      </c>
      <c r="CL11" s="61">
        <v>1340551</v>
      </c>
      <c r="CM11" s="61">
        <v>1346178</v>
      </c>
      <c r="CN11" s="61">
        <v>1353407</v>
      </c>
      <c r="CO11" s="61">
        <v>1371582</v>
      </c>
      <c r="CP11" s="61">
        <v>1377185</v>
      </c>
      <c r="CQ11" s="61">
        <v>1381470</v>
      </c>
      <c r="CR11" s="61">
        <v>1358477</v>
      </c>
      <c r="CS11" s="61">
        <v>1366508</v>
      </c>
      <c r="CT11" s="61">
        <v>1374665</v>
      </c>
      <c r="CU11" s="61">
        <v>1380002</v>
      </c>
      <c r="CV11" s="63">
        <v>1382211</v>
      </c>
      <c r="CW11" s="63">
        <v>1388944</v>
      </c>
      <c r="CX11" s="63">
        <v>1407220</v>
      </c>
      <c r="CY11" s="63">
        <v>1420257</v>
      </c>
      <c r="CZ11" s="63">
        <v>1428146</v>
      </c>
      <c r="DA11" s="63">
        <v>1441318</v>
      </c>
      <c r="DB11" s="63">
        <v>1451791</v>
      </c>
      <c r="DC11" s="63">
        <v>1447086</v>
      </c>
      <c r="DD11" s="63">
        <v>1458516</v>
      </c>
    </row>
    <row r="12" spans="1:108" s="32" customFormat="1" x14ac:dyDescent="0.25">
      <c r="A12" s="19" t="s">
        <v>7</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1"/>
      <c r="AS12" s="21"/>
      <c r="AT12" s="21"/>
      <c r="AU12" s="21"/>
      <c r="AV12" s="21"/>
      <c r="AW12" s="21"/>
      <c r="AX12" s="21"/>
      <c r="AY12" s="21"/>
      <c r="AZ12" s="22"/>
      <c r="BA12" s="22"/>
      <c r="BB12" s="22"/>
      <c r="BC12" s="22"/>
      <c r="BD12" s="22"/>
      <c r="BE12" s="22"/>
      <c r="BF12" s="22"/>
      <c r="BG12" s="22"/>
      <c r="BH12" s="21"/>
      <c r="BI12" s="21"/>
      <c r="BJ12" s="21"/>
      <c r="BK12" s="21"/>
      <c r="BL12" s="21"/>
      <c r="BM12" s="21"/>
      <c r="BN12" s="21"/>
      <c r="BO12" s="21"/>
      <c r="BP12" s="76">
        <v>162495</v>
      </c>
      <c r="BQ12" s="76">
        <v>164522</v>
      </c>
      <c r="BR12" s="76">
        <v>166226</v>
      </c>
      <c r="BS12" s="76">
        <v>167610</v>
      </c>
      <c r="BT12" s="61">
        <v>169656</v>
      </c>
      <c r="BU12" s="61">
        <v>170435</v>
      </c>
      <c r="BV12" s="24">
        <v>173754</v>
      </c>
      <c r="BW12" s="58">
        <v>174552</v>
      </c>
      <c r="BX12" s="58">
        <v>176426</v>
      </c>
      <c r="BY12" s="58">
        <v>178112</v>
      </c>
      <c r="BZ12" s="25">
        <v>177586</v>
      </c>
      <c r="CA12" s="58">
        <v>179710</v>
      </c>
      <c r="CB12" s="58">
        <v>179554</v>
      </c>
      <c r="CC12" s="58">
        <v>173699</v>
      </c>
      <c r="CD12" s="59">
        <v>174865</v>
      </c>
      <c r="CE12" s="59">
        <v>177205</v>
      </c>
      <c r="CF12" s="60">
        <v>180111</v>
      </c>
      <c r="CG12" s="61">
        <v>181804</v>
      </c>
      <c r="CH12" s="61">
        <v>182453</v>
      </c>
      <c r="CI12" s="62">
        <v>184220</v>
      </c>
      <c r="CJ12" s="61">
        <v>186194</v>
      </c>
      <c r="CK12" s="61">
        <v>186098</v>
      </c>
      <c r="CL12" s="61">
        <v>186843</v>
      </c>
      <c r="CM12" s="61">
        <v>186805</v>
      </c>
      <c r="CN12" s="61">
        <v>188766</v>
      </c>
      <c r="CO12" s="61">
        <v>190628</v>
      </c>
      <c r="CP12" s="61">
        <v>191997</v>
      </c>
      <c r="CQ12" s="61">
        <v>189977</v>
      </c>
      <c r="CR12" s="61">
        <v>192035</v>
      </c>
      <c r="CS12" s="61">
        <v>191255</v>
      </c>
      <c r="CT12" s="61">
        <v>190229</v>
      </c>
      <c r="CU12" s="61">
        <v>190226</v>
      </c>
      <c r="CV12" s="63">
        <v>183406</v>
      </c>
      <c r="CW12" s="63">
        <v>181565</v>
      </c>
      <c r="CX12" s="63">
        <v>184691</v>
      </c>
      <c r="CY12" s="63">
        <v>183886</v>
      </c>
      <c r="CZ12" s="63">
        <v>181836</v>
      </c>
      <c r="DA12" s="63">
        <v>180688</v>
      </c>
      <c r="DB12" s="63">
        <v>169003</v>
      </c>
      <c r="DC12" s="63">
        <v>160978</v>
      </c>
      <c r="DD12" s="63">
        <v>158763</v>
      </c>
    </row>
    <row r="13" spans="1:108" s="64" customFormat="1" x14ac:dyDescent="0.25">
      <c r="A13" s="19" t="s">
        <v>8</v>
      </c>
      <c r="B13" s="56">
        <v>1343295</v>
      </c>
      <c r="C13" s="56">
        <v>1341631</v>
      </c>
      <c r="D13" s="56">
        <v>1352136</v>
      </c>
      <c r="E13" s="56">
        <v>1360085</v>
      </c>
      <c r="F13" s="56">
        <v>1369285</v>
      </c>
      <c r="G13" s="56">
        <v>1378854</v>
      </c>
      <c r="H13" s="56">
        <v>1386395</v>
      </c>
      <c r="I13" s="56">
        <v>1386553</v>
      </c>
      <c r="J13" s="56">
        <v>1392459</v>
      </c>
      <c r="K13" s="56">
        <v>1401168</v>
      </c>
      <c r="L13" s="56">
        <v>1410174</v>
      </c>
      <c r="M13" s="56">
        <v>1409964</v>
      </c>
      <c r="N13" s="56">
        <v>1418921</v>
      </c>
      <c r="O13" s="56">
        <v>1424670</v>
      </c>
      <c r="P13" s="56">
        <v>1425826</v>
      </c>
      <c r="Q13" s="56">
        <v>1430901</v>
      </c>
      <c r="R13" s="56">
        <v>1439074</v>
      </c>
      <c r="S13" s="56">
        <v>1444572</v>
      </c>
      <c r="T13" s="56">
        <v>1429970</v>
      </c>
      <c r="U13" s="56">
        <v>1437163</v>
      </c>
      <c r="V13" s="56">
        <v>1441833</v>
      </c>
      <c r="W13" s="56">
        <v>1459176</v>
      </c>
      <c r="X13" s="56">
        <f>X10+X11</f>
        <v>1465759</v>
      </c>
      <c r="Y13" s="56">
        <f>Y10+Y11</f>
        <v>1475304</v>
      </c>
      <c r="Z13" s="56">
        <v>1479087</v>
      </c>
      <c r="AA13" s="56">
        <v>1489517</v>
      </c>
      <c r="AB13" s="56">
        <v>1501120</v>
      </c>
      <c r="AC13" s="56">
        <v>1512171</v>
      </c>
      <c r="AD13" s="56">
        <v>1524779</v>
      </c>
      <c r="AE13" s="56">
        <v>1533889</v>
      </c>
      <c r="AF13" s="56">
        <v>1545400</v>
      </c>
      <c r="AG13" s="56">
        <v>1556200</v>
      </c>
      <c r="AH13" s="56">
        <v>1556785</v>
      </c>
      <c r="AI13" s="56">
        <v>1560058</v>
      </c>
      <c r="AJ13" s="56">
        <v>1561740</v>
      </c>
      <c r="AK13" s="56">
        <v>1583685</v>
      </c>
      <c r="AL13" s="56">
        <v>1573350</v>
      </c>
      <c r="AM13" s="56">
        <v>1584527</v>
      </c>
      <c r="AN13" s="56">
        <v>1588293</v>
      </c>
      <c r="AO13" s="56">
        <v>1601412</v>
      </c>
      <c r="AP13" s="56">
        <f>AP10+AP11</f>
        <v>1604014</v>
      </c>
      <c r="AQ13" s="56">
        <v>1618661</v>
      </c>
      <c r="AR13" s="21">
        <v>1619705</v>
      </c>
      <c r="AS13" s="21">
        <v>1639792</v>
      </c>
      <c r="AT13" s="21">
        <v>1649737</v>
      </c>
      <c r="AU13" s="21">
        <v>1660495</v>
      </c>
      <c r="AV13" s="21">
        <v>1669951</v>
      </c>
      <c r="AW13" s="21">
        <v>1678653</v>
      </c>
      <c r="AX13" s="21">
        <v>1694804</v>
      </c>
      <c r="AY13" s="21">
        <v>1694639</v>
      </c>
      <c r="AZ13" s="22">
        <v>1657782</v>
      </c>
      <c r="BA13" s="22">
        <v>1675659</v>
      </c>
      <c r="BB13" s="22">
        <v>1687913</v>
      </c>
      <c r="BC13" s="22">
        <v>1693833</v>
      </c>
      <c r="BD13" s="22">
        <v>1707612</v>
      </c>
      <c r="BE13" s="22">
        <v>1668120</v>
      </c>
      <c r="BF13" s="22">
        <v>1674791</v>
      </c>
      <c r="BG13" s="22">
        <v>1684734</v>
      </c>
      <c r="BH13" s="21">
        <v>1693985</v>
      </c>
      <c r="BI13" s="21">
        <v>1704174</v>
      </c>
      <c r="BJ13" s="21">
        <f>BJ10+BJ11</f>
        <v>1803323</v>
      </c>
      <c r="BK13" s="21">
        <v>1806971</v>
      </c>
      <c r="BL13" s="21">
        <v>1811816</v>
      </c>
      <c r="BM13" s="21">
        <v>1828793</v>
      </c>
      <c r="BN13" s="21">
        <v>1818134</v>
      </c>
      <c r="BO13" s="21">
        <v>1851890</v>
      </c>
      <c r="BP13" s="21">
        <f>1874528+49609</f>
        <v>1924137</v>
      </c>
      <c r="BQ13" s="21">
        <f>1873724+48940</f>
        <v>1922664</v>
      </c>
      <c r="BR13" s="21">
        <f>1888236+48383</f>
        <v>1936619</v>
      </c>
      <c r="BS13" s="21">
        <f>1872055+47756</f>
        <v>1919811</v>
      </c>
      <c r="BT13" s="24">
        <f>1869916+47079</f>
        <v>1916995</v>
      </c>
      <c r="BU13" s="24">
        <f>1868970+46487</f>
        <v>1915457</v>
      </c>
      <c r="BV13" s="24">
        <f>1868282+46126</f>
        <v>1914408</v>
      </c>
      <c r="BW13" s="25">
        <f>1869768+45412</f>
        <v>1915180</v>
      </c>
      <c r="BX13" s="25">
        <f>1871737+44943</f>
        <v>1916680</v>
      </c>
      <c r="BY13" s="25">
        <f>1883084+44560</f>
        <v>1927644</v>
      </c>
      <c r="BZ13" s="25">
        <v>1914164</v>
      </c>
      <c r="CA13" s="57">
        <v>1920898</v>
      </c>
      <c r="CB13" s="25">
        <v>1921488</v>
      </c>
      <c r="CC13" s="58">
        <v>1913781</v>
      </c>
      <c r="CD13" s="59">
        <v>1919595</v>
      </c>
      <c r="CE13" s="59">
        <v>1917758</v>
      </c>
      <c r="CF13" s="60">
        <v>1922606</v>
      </c>
      <c r="CG13" s="61">
        <v>1893620</v>
      </c>
      <c r="CH13" s="61">
        <v>1871134</v>
      </c>
      <c r="CI13" s="62">
        <v>1839705</v>
      </c>
      <c r="CJ13" s="61">
        <v>1844793</v>
      </c>
      <c r="CK13" s="61">
        <v>1841288</v>
      </c>
      <c r="CL13" s="61">
        <v>1824724</v>
      </c>
      <c r="CM13" s="61">
        <v>1833628</v>
      </c>
      <c r="CN13" s="61">
        <v>1842912</v>
      </c>
      <c r="CO13" s="61">
        <v>1862385</v>
      </c>
      <c r="CP13" s="61">
        <v>1869958</v>
      </c>
      <c r="CQ13" s="61">
        <v>1870354</v>
      </c>
      <c r="CR13" s="61">
        <v>1848699</v>
      </c>
      <c r="CS13" s="61">
        <v>1855167</v>
      </c>
      <c r="CT13" s="61">
        <v>1862104</v>
      </c>
      <c r="CU13" s="61">
        <v>1830879</v>
      </c>
      <c r="CV13" s="63">
        <v>1831220</v>
      </c>
      <c r="CW13" s="63">
        <v>1836228</v>
      </c>
      <c r="CX13" s="63">
        <v>1857157</v>
      </c>
      <c r="CY13" s="63">
        <v>1870573</v>
      </c>
      <c r="CZ13" s="63">
        <v>1878063</v>
      </c>
      <c r="DA13" s="63">
        <v>1889479</v>
      </c>
      <c r="DB13" s="63">
        <v>1894664</v>
      </c>
      <c r="DC13" s="63">
        <v>1884084</v>
      </c>
      <c r="DD13" s="63">
        <v>1892185</v>
      </c>
    </row>
    <row r="14" spans="1:108" s="32" customFormat="1" x14ac:dyDescent="0.25">
      <c r="A14" s="77"/>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1"/>
      <c r="AS14" s="21"/>
      <c r="AT14" s="21"/>
      <c r="AU14" s="21"/>
      <c r="AV14" s="21"/>
      <c r="AW14" s="21"/>
      <c r="AX14" s="21"/>
      <c r="AY14" s="21"/>
      <c r="AZ14" s="22"/>
      <c r="BA14" s="22"/>
      <c r="BB14" s="22"/>
      <c r="BC14" s="22"/>
      <c r="BD14" s="22"/>
      <c r="BE14" s="22"/>
      <c r="BF14" s="23"/>
      <c r="BG14" s="22"/>
      <c r="BH14" s="21"/>
      <c r="BI14" s="21"/>
      <c r="BJ14" s="21"/>
      <c r="BK14" s="21"/>
      <c r="BL14" s="21"/>
      <c r="BM14" s="21"/>
      <c r="BN14" s="21"/>
      <c r="BO14" s="21"/>
      <c r="BP14" s="21"/>
      <c r="BQ14" s="21"/>
      <c r="BR14" s="21"/>
      <c r="BS14" s="21"/>
      <c r="BT14" s="24"/>
      <c r="BU14" s="24"/>
      <c r="BV14" s="24"/>
      <c r="BW14" s="25"/>
      <c r="BX14" s="25"/>
      <c r="BY14" s="25"/>
      <c r="BZ14" s="25"/>
      <c r="CA14" s="25"/>
      <c r="CB14" s="25"/>
      <c r="CC14" s="25"/>
      <c r="CD14" s="26"/>
      <c r="CE14" s="26"/>
      <c r="CF14" s="60"/>
      <c r="CG14" s="61"/>
      <c r="CH14" s="61"/>
      <c r="CI14" s="62"/>
      <c r="CJ14" s="61"/>
      <c r="CK14" s="61"/>
      <c r="CL14" s="61"/>
      <c r="CM14" s="61"/>
      <c r="CN14" s="61"/>
      <c r="CO14" s="61"/>
      <c r="CP14" s="61"/>
      <c r="CQ14" s="61"/>
      <c r="CR14" s="61"/>
      <c r="CS14" s="61"/>
      <c r="CT14" s="61"/>
      <c r="CU14" s="61"/>
      <c r="CV14" s="63"/>
      <c r="CW14" s="63"/>
      <c r="CX14" s="63"/>
      <c r="CY14" s="63"/>
      <c r="CZ14" s="63"/>
      <c r="DA14" s="63"/>
      <c r="DB14" s="63"/>
      <c r="DC14" s="63"/>
      <c r="DD14" s="63"/>
    </row>
    <row r="15" spans="1:108" s="64" customFormat="1" x14ac:dyDescent="0.25">
      <c r="A15" s="19" t="s">
        <v>9</v>
      </c>
      <c r="B15" s="56">
        <v>1777.4069999999999</v>
      </c>
      <c r="C15" s="56">
        <v>1936.1579999999999</v>
      </c>
      <c r="D15" s="56">
        <v>1783.1</v>
      </c>
      <c r="E15" s="56">
        <v>1826.7139999999999</v>
      </c>
      <c r="F15" s="56">
        <v>1802.921</v>
      </c>
      <c r="G15" s="56">
        <v>2058.0140000000001</v>
      </c>
      <c r="H15" s="56">
        <v>1840.4</v>
      </c>
      <c r="I15" s="56">
        <v>1876.7748510900001</v>
      </c>
      <c r="J15" s="56">
        <v>2145.3510000000001</v>
      </c>
      <c r="K15" s="56">
        <v>1888.6757088499999</v>
      </c>
      <c r="L15" s="56">
        <v>1936.9884865000001</v>
      </c>
      <c r="M15" s="56">
        <v>2030.9</v>
      </c>
      <c r="N15" s="56">
        <v>1944.5847732499999</v>
      </c>
      <c r="O15" s="56">
        <v>2204.8490000000002</v>
      </c>
      <c r="P15" s="56">
        <v>2184</v>
      </c>
      <c r="Q15" s="56">
        <v>1998.104</v>
      </c>
      <c r="R15" s="56">
        <v>2287.8440000000001</v>
      </c>
      <c r="S15" s="56">
        <v>2010.63382864</v>
      </c>
      <c r="T15" s="56">
        <v>2051.136</v>
      </c>
      <c r="U15" s="56">
        <v>2096.4110000000001</v>
      </c>
      <c r="V15" s="56">
        <v>2069.3939999999998</v>
      </c>
      <c r="W15" s="56">
        <v>2360.2869999999998</v>
      </c>
      <c r="X15" s="56">
        <v>2150.1</v>
      </c>
      <c r="Y15" s="56">
        <v>2083.1619999999998</v>
      </c>
      <c r="Z15" s="56">
        <v>2375.2124715299997</v>
      </c>
      <c r="AA15" s="56">
        <v>2762.3</v>
      </c>
      <c r="AB15" s="56">
        <v>2128.5</v>
      </c>
      <c r="AC15" s="56">
        <v>2127.5531944978407</v>
      </c>
      <c r="AD15" s="56">
        <v>2183.9802014154002</v>
      </c>
      <c r="AE15" s="56">
        <v>2170.4123403595731</v>
      </c>
      <c r="AF15" s="56">
        <v>2511.826</v>
      </c>
      <c r="AG15" s="56">
        <v>2502.8000000000002</v>
      </c>
      <c r="AH15" s="56">
        <v>2205.2550000000001</v>
      </c>
      <c r="AI15" s="56">
        <v>2592.556</v>
      </c>
      <c r="AJ15" s="56">
        <v>2289.9284545</v>
      </c>
      <c r="AK15" s="56">
        <v>2207.8710000000001</v>
      </c>
      <c r="AL15" s="56">
        <v>2604.3139999999999</v>
      </c>
      <c r="AM15" s="56">
        <v>2217.2256069599998</v>
      </c>
      <c r="AN15" s="56">
        <v>2234.4</v>
      </c>
      <c r="AO15" s="56">
        <v>2571.6</v>
      </c>
      <c r="AP15" s="56">
        <v>2239.1999999999998</v>
      </c>
      <c r="AQ15" s="56">
        <v>2221.5</v>
      </c>
      <c r="AR15" s="21">
        <v>2595.4</v>
      </c>
      <c r="AS15" s="21">
        <v>2286.6660000000002</v>
      </c>
      <c r="AT15" s="21">
        <v>2282.6999999999998</v>
      </c>
      <c r="AU15" s="21">
        <v>2340.1999999999998</v>
      </c>
      <c r="AV15" s="21">
        <v>2392.2612589599999</v>
      </c>
      <c r="AW15" s="21">
        <v>2750.5519697300001</v>
      </c>
      <c r="AX15" s="21">
        <v>2666.4</v>
      </c>
      <c r="AY15" s="21">
        <v>2280.1999999999998</v>
      </c>
      <c r="AZ15" s="22">
        <v>2735.3</v>
      </c>
      <c r="BA15" s="22">
        <v>2314.1048989700002</v>
      </c>
      <c r="BB15" s="22">
        <v>2280</v>
      </c>
      <c r="BC15" s="22">
        <v>2581.5</v>
      </c>
      <c r="BD15" s="22">
        <v>2308.8000000000002</v>
      </c>
      <c r="BE15" s="22">
        <v>2321.5</v>
      </c>
      <c r="BF15" s="22">
        <v>2358.1169850000001</v>
      </c>
      <c r="BG15" s="22">
        <v>2449.8000000000002</v>
      </c>
      <c r="BH15" s="21">
        <v>2485.6527569999998</v>
      </c>
      <c r="BI15" s="21">
        <v>2396</v>
      </c>
      <c r="BJ15" s="21">
        <v>2764.0099570000002</v>
      </c>
      <c r="BK15" s="21">
        <v>2372.6371899999999</v>
      </c>
      <c r="BL15" s="21">
        <v>2706.1488840000002</v>
      </c>
      <c r="BM15" s="21">
        <v>2449.113409</v>
      </c>
      <c r="BN15" s="21">
        <v>2420.4845799999998</v>
      </c>
      <c r="BO15" s="21">
        <v>2455.3000000000002</v>
      </c>
      <c r="BP15" s="21">
        <f>2471.9+450</f>
        <v>2921.9</v>
      </c>
      <c r="BQ15" s="21">
        <f>2773.9+454</f>
        <v>3227.9</v>
      </c>
      <c r="BR15" s="21">
        <f>2498.08+450</f>
        <v>2948.08</v>
      </c>
      <c r="BS15" s="21">
        <f>2541.659+454</f>
        <v>2995.6590000000001</v>
      </c>
      <c r="BT15" s="24">
        <f>2900.8+437</f>
        <v>3337.8</v>
      </c>
      <c r="BU15" s="24">
        <f>2534+434</f>
        <v>2968</v>
      </c>
      <c r="BV15" s="78">
        <f>2808+437</f>
        <v>3245</v>
      </c>
      <c r="BW15" s="25">
        <f>2495+426</f>
        <v>2921</v>
      </c>
      <c r="BX15" s="25">
        <f>2546+424</f>
        <v>2970</v>
      </c>
      <c r="BY15" s="57">
        <f>2529+420</f>
        <v>2949</v>
      </c>
      <c r="BZ15" s="25">
        <f>2821+416</f>
        <v>3237</v>
      </c>
      <c r="CA15" s="59">
        <v>2930</v>
      </c>
      <c r="CB15" s="59">
        <v>2944</v>
      </c>
      <c r="CC15" s="58">
        <v>3301</v>
      </c>
      <c r="CD15" s="59">
        <v>3007.3960704299998</v>
      </c>
      <c r="CE15" s="59">
        <v>3055.2706020000001</v>
      </c>
      <c r="CF15" s="60">
        <v>3014.6622389899999</v>
      </c>
      <c r="CG15" s="61">
        <v>2959.2752959999998</v>
      </c>
      <c r="CH15" s="61">
        <v>3259.6727390000001</v>
      </c>
      <c r="CI15" s="62">
        <v>3295.8086929999999</v>
      </c>
      <c r="CJ15" s="61">
        <v>3345.7006962800001</v>
      </c>
      <c r="CK15" s="61">
        <v>3008.96492554</v>
      </c>
      <c r="CL15" s="61">
        <v>3335.5556470000001</v>
      </c>
      <c r="CM15" s="61">
        <v>3063.3631915100004</v>
      </c>
      <c r="CN15" s="61">
        <v>2832</v>
      </c>
      <c r="CO15" s="61">
        <v>2706</v>
      </c>
      <c r="CP15" s="61">
        <v>3008</v>
      </c>
      <c r="CQ15" s="61">
        <v>3385</v>
      </c>
      <c r="CR15" s="61">
        <v>2992</v>
      </c>
      <c r="CS15" s="61">
        <v>2913</v>
      </c>
      <c r="CT15" s="61">
        <v>3124.2837824799999</v>
      </c>
      <c r="CU15" s="61">
        <v>2159.45455236</v>
      </c>
      <c r="CV15" s="63">
        <v>2063</v>
      </c>
      <c r="CW15" s="63">
        <v>2194</v>
      </c>
      <c r="CX15" s="63">
        <v>2110</v>
      </c>
      <c r="CY15" s="79">
        <v>2255</v>
      </c>
      <c r="CZ15" s="63">
        <v>2272</v>
      </c>
      <c r="DA15" s="63">
        <v>2293</v>
      </c>
      <c r="DB15" s="63">
        <v>2327</v>
      </c>
      <c r="DC15" s="63">
        <v>2328</v>
      </c>
      <c r="DD15" s="63">
        <v>2451</v>
      </c>
    </row>
    <row r="16" spans="1:108" s="64" customFormat="1" x14ac:dyDescent="0.25">
      <c r="A16" s="19" t="s">
        <v>10</v>
      </c>
      <c r="B16" s="56"/>
      <c r="C16" s="56"/>
      <c r="D16" s="56">
        <v>95</v>
      </c>
      <c r="E16" s="56"/>
      <c r="F16" s="56"/>
      <c r="G16" s="56">
        <v>78.242999999999995</v>
      </c>
      <c r="H16" s="56"/>
      <c r="I16" s="56"/>
      <c r="J16" s="56">
        <v>83.507603654000008</v>
      </c>
      <c r="K16" s="56"/>
      <c r="L16" s="56"/>
      <c r="M16" s="56">
        <v>87.3</v>
      </c>
      <c r="N16" s="56"/>
      <c r="O16" s="56"/>
      <c r="P16" s="56">
        <v>89.837412358800009</v>
      </c>
      <c r="Q16" s="56"/>
      <c r="R16" s="56">
        <v>115.1</v>
      </c>
      <c r="S16" s="56"/>
      <c r="T16" s="56"/>
      <c r="U16" s="56">
        <v>117.9</v>
      </c>
      <c r="V16" s="56"/>
      <c r="W16" s="56"/>
      <c r="X16" s="56">
        <v>124.21299999999999</v>
      </c>
      <c r="Y16" s="56"/>
      <c r="Z16" s="56"/>
      <c r="AA16" s="56">
        <v>139.63999999999999</v>
      </c>
      <c r="AB16" s="56"/>
      <c r="AC16" s="56"/>
      <c r="AD16" s="56">
        <v>150.70099999999999</v>
      </c>
      <c r="AE16" s="56"/>
      <c r="AF16" s="56"/>
      <c r="AG16" s="56">
        <v>158.79</v>
      </c>
      <c r="AH16" s="56"/>
      <c r="AI16" s="56"/>
      <c r="AJ16" s="56">
        <v>180.48079826594008</v>
      </c>
      <c r="AK16" s="56"/>
      <c r="AL16" s="56"/>
      <c r="AM16" s="56">
        <v>198.345</v>
      </c>
      <c r="AN16" s="56"/>
      <c r="AO16" s="56"/>
      <c r="AP16" s="56">
        <v>198.8</v>
      </c>
      <c r="AQ16" s="56"/>
      <c r="AR16" s="21"/>
      <c r="AS16" s="21">
        <v>175.7</v>
      </c>
      <c r="AT16" s="21"/>
      <c r="AU16" s="21"/>
      <c r="AV16" s="21">
        <v>202.73486250069999</v>
      </c>
      <c r="AW16" s="21"/>
      <c r="AX16" s="21"/>
      <c r="AY16" s="21">
        <v>207.7</v>
      </c>
      <c r="AZ16" s="22"/>
      <c r="BA16" s="22"/>
      <c r="BB16" s="22">
        <v>204.64500000000001</v>
      </c>
      <c r="BC16" s="22"/>
      <c r="BD16" s="22"/>
      <c r="BE16" s="22">
        <v>214.02099999999999</v>
      </c>
      <c r="BF16" s="22"/>
      <c r="BG16" s="22"/>
      <c r="BH16" s="21">
        <v>193.3</v>
      </c>
      <c r="BI16" s="21"/>
      <c r="BJ16" s="21"/>
      <c r="BK16" s="21">
        <v>201.47935059</v>
      </c>
      <c r="BL16" s="21"/>
      <c r="BM16" s="21"/>
      <c r="BN16" s="21">
        <v>174.6</v>
      </c>
      <c r="BO16" s="21"/>
      <c r="BP16" s="21"/>
      <c r="BQ16" s="21">
        <f>192.552+35</f>
        <v>227.55199999999999</v>
      </c>
      <c r="BR16" s="21"/>
      <c r="BS16" s="21"/>
      <c r="BT16" s="24">
        <f>160+37</f>
        <v>197</v>
      </c>
      <c r="BU16" s="24"/>
      <c r="BV16" s="24"/>
      <c r="BW16" s="25">
        <f>150+39</f>
        <v>189</v>
      </c>
      <c r="BX16" s="25"/>
      <c r="BY16" s="25"/>
      <c r="BZ16" s="80">
        <f>((172+33)*1000000)/1000000</f>
        <v>205</v>
      </c>
      <c r="CA16" s="25"/>
      <c r="CB16" s="25"/>
      <c r="CC16" s="58">
        <f>202+25</f>
        <v>227</v>
      </c>
      <c r="CD16" s="81"/>
      <c r="CE16" s="81"/>
      <c r="CF16" s="82">
        <f>125+38</f>
        <v>163</v>
      </c>
      <c r="CG16" s="78"/>
      <c r="CH16" s="78"/>
      <c r="CI16" s="83">
        <f>134+34</f>
        <v>168</v>
      </c>
      <c r="CJ16" s="61"/>
      <c r="CK16" s="61"/>
      <c r="CL16" s="61">
        <f>131+36</f>
        <v>167</v>
      </c>
      <c r="CM16" s="61"/>
      <c r="CN16" s="61"/>
      <c r="CO16" s="61">
        <v>173</v>
      </c>
      <c r="CP16" s="61"/>
      <c r="CQ16" s="61"/>
      <c r="CR16" s="61">
        <v>126</v>
      </c>
      <c r="CS16" s="61"/>
      <c r="CT16" s="61"/>
      <c r="CU16" s="61">
        <v>89</v>
      </c>
      <c r="CV16" s="79"/>
      <c r="CW16" s="79"/>
      <c r="CX16" s="79">
        <v>95</v>
      </c>
      <c r="CY16" s="63"/>
      <c r="CZ16" s="79"/>
      <c r="DA16" s="79">
        <v>102</v>
      </c>
      <c r="DB16" s="79"/>
      <c r="DC16" s="63"/>
      <c r="DD16" s="63"/>
    </row>
    <row r="17" spans="1:108" s="45" customFormat="1" ht="19.5" thickBot="1" x14ac:dyDescent="0.3">
      <c r="A17" s="8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6"/>
      <c r="BU17" s="86"/>
      <c r="BV17" s="86"/>
      <c r="BW17" s="87"/>
      <c r="BX17" s="87"/>
      <c r="BY17" s="87"/>
      <c r="BZ17" s="87"/>
      <c r="CA17" s="87"/>
      <c r="CB17" s="87"/>
      <c r="CC17" s="87"/>
      <c r="CD17" s="88"/>
      <c r="CE17" s="88"/>
      <c r="CF17" s="89"/>
      <c r="CG17" s="86"/>
      <c r="CH17" s="86"/>
      <c r="CI17" s="90"/>
      <c r="CJ17" s="86"/>
      <c r="CK17" s="86"/>
      <c r="CL17" s="86"/>
      <c r="CM17" s="86"/>
      <c r="CN17" s="86"/>
      <c r="CO17" s="86"/>
      <c r="CP17" s="86"/>
      <c r="CQ17" s="86"/>
      <c r="CR17" s="86"/>
      <c r="CS17" s="86"/>
      <c r="CT17" s="86"/>
      <c r="CU17" s="86"/>
      <c r="CV17" s="91"/>
      <c r="CW17" s="91"/>
      <c r="CX17" s="91"/>
      <c r="CY17" s="91"/>
      <c r="CZ17" s="91"/>
      <c r="DA17" s="91"/>
      <c r="DB17" s="91"/>
      <c r="DC17" s="91"/>
      <c r="DD17" s="91"/>
    </row>
    <row r="18" spans="1:108" s="93" customFormat="1" ht="18" thickTop="1" x14ac:dyDescent="0.25">
      <c r="A18" s="92" t="s">
        <v>11</v>
      </c>
    </row>
    <row r="19" spans="1:108" s="93" customFormat="1" ht="17.25" x14ac:dyDescent="0.25">
      <c r="A19" s="92" t="s">
        <v>12</v>
      </c>
    </row>
    <row r="20" spans="1:108" s="93" customFormat="1" ht="17.25" x14ac:dyDescent="0.25">
      <c r="A20" s="92" t="s">
        <v>13</v>
      </c>
    </row>
    <row r="21" spans="1:108" s="93" customFormat="1" ht="17.25" x14ac:dyDescent="0.25">
      <c r="A21" s="93" t="s">
        <v>14</v>
      </c>
    </row>
    <row r="22" spans="1:108" s="94" customFormat="1" x14ac:dyDescent="0.25">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3"/>
      <c r="BV22" s="93"/>
      <c r="BW22" s="95"/>
      <c r="BX22" s="95"/>
      <c r="BY22" s="95"/>
      <c r="BZ22" s="95"/>
      <c r="CA22" s="95"/>
      <c r="CB22" s="95"/>
      <c r="CC22" s="95"/>
      <c r="CD22" s="95"/>
      <c r="CE22" s="95"/>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row>
    <row r="23" spans="1:108" s="92" customFormat="1" hidden="1" x14ac:dyDescent="0.35">
      <c r="B23" s="93"/>
      <c r="C23" s="93"/>
      <c r="D23" s="93"/>
      <c r="E23" s="93"/>
      <c r="F23" s="93"/>
      <c r="G23" s="93"/>
      <c r="H23" s="93"/>
      <c r="I23" s="93"/>
      <c r="J23" s="93"/>
      <c r="K23" s="93"/>
      <c r="L23" s="93"/>
      <c r="M23" s="93"/>
      <c r="N23" s="93"/>
      <c r="O23" s="93"/>
      <c r="P23" s="93"/>
      <c r="Q23" s="93"/>
      <c r="R23" s="93"/>
      <c r="BT23" s="8"/>
      <c r="BU23" s="8"/>
      <c r="BV23" s="8"/>
      <c r="BW23" s="97"/>
      <c r="BX23" s="97"/>
      <c r="BY23" s="97"/>
      <c r="BZ23" s="95"/>
      <c r="CA23" s="95"/>
      <c r="CB23" s="4"/>
      <c r="CC23" s="4"/>
      <c r="CD23" s="95"/>
      <c r="CE23" s="95"/>
      <c r="CF23" s="96"/>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row>
    <row r="24" spans="1:108" s="6" customFormat="1" x14ac:dyDescent="0.35">
      <c r="A24" s="1" t="s">
        <v>15</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3"/>
      <c r="BX24" s="3"/>
      <c r="BY24" s="3"/>
      <c r="BZ24" s="4"/>
      <c r="CA24" s="4"/>
      <c r="CB24" s="4"/>
      <c r="CC24" s="4"/>
      <c r="CD24" s="4"/>
      <c r="CE24" s="4"/>
      <c r="CF24" s="5"/>
      <c r="CG24" s="4"/>
      <c r="CH24" s="4"/>
      <c r="CI24" s="4"/>
      <c r="CJ24" s="4"/>
      <c r="CK24" s="4"/>
      <c r="CL24" s="4"/>
      <c r="CM24" s="4"/>
      <c r="CN24" s="4"/>
      <c r="CO24" s="4"/>
      <c r="CP24" s="4"/>
      <c r="CQ24" s="4"/>
      <c r="CR24" s="4"/>
      <c r="CS24" s="4"/>
      <c r="CT24" s="4"/>
      <c r="CU24" s="4"/>
      <c r="CV24" s="4"/>
      <c r="CW24" s="4"/>
      <c r="CX24" s="4"/>
      <c r="CY24" s="4"/>
      <c r="CZ24" s="4"/>
      <c r="DA24" s="4"/>
      <c r="DB24" s="4"/>
      <c r="DC24" s="4"/>
      <c r="DD24" s="4"/>
    </row>
    <row r="25" spans="1:108" s="98" customFormat="1" ht="19.5" thickBot="1" x14ac:dyDescent="0.4">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3"/>
      <c r="BX25" s="3"/>
      <c r="BY25" s="3"/>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row>
    <row r="26" spans="1:108" s="101" customFormat="1" ht="21.75" thickTop="1" thickBot="1" x14ac:dyDescent="0.3">
      <c r="A26" s="12"/>
      <c r="B26" s="100">
        <v>40910</v>
      </c>
      <c r="C26" s="100">
        <v>40941</v>
      </c>
      <c r="D26" s="100">
        <v>40971</v>
      </c>
      <c r="E26" s="100">
        <v>41003</v>
      </c>
      <c r="F26" s="100">
        <v>41034</v>
      </c>
      <c r="G26" s="100">
        <v>41066</v>
      </c>
      <c r="H26" s="100">
        <v>41097</v>
      </c>
      <c r="I26" s="100">
        <v>41129</v>
      </c>
      <c r="J26" s="100">
        <v>41161</v>
      </c>
      <c r="K26" s="100">
        <v>41192</v>
      </c>
      <c r="L26" s="100">
        <v>41224</v>
      </c>
      <c r="M26" s="100">
        <v>41255</v>
      </c>
      <c r="N26" s="100">
        <v>41275</v>
      </c>
      <c r="O26" s="100">
        <v>41307</v>
      </c>
      <c r="P26" s="100">
        <v>41336</v>
      </c>
      <c r="Q26" s="100">
        <f t="shared" ref="Q26:AL26" si="0">Q3</f>
        <v>41399</v>
      </c>
      <c r="R26" s="100">
        <f t="shared" si="0"/>
        <v>41431</v>
      </c>
      <c r="S26" s="100">
        <f t="shared" si="0"/>
        <v>41462</v>
      </c>
      <c r="T26" s="100">
        <f t="shared" si="0"/>
        <v>41494</v>
      </c>
      <c r="U26" s="100">
        <f t="shared" si="0"/>
        <v>41526</v>
      </c>
      <c r="V26" s="100">
        <f t="shared" si="0"/>
        <v>41557</v>
      </c>
      <c r="W26" s="100">
        <f t="shared" si="0"/>
        <v>41588</v>
      </c>
      <c r="X26" s="100">
        <f t="shared" si="0"/>
        <v>41619</v>
      </c>
      <c r="Y26" s="100">
        <f t="shared" si="0"/>
        <v>41640</v>
      </c>
      <c r="Z26" s="100">
        <f t="shared" si="0"/>
        <v>41671</v>
      </c>
      <c r="AA26" s="100">
        <f t="shared" si="0"/>
        <v>41700</v>
      </c>
      <c r="AB26" s="100">
        <f t="shared" si="0"/>
        <v>41732</v>
      </c>
      <c r="AC26" s="100">
        <f t="shared" si="0"/>
        <v>41762</v>
      </c>
      <c r="AD26" s="100">
        <f t="shared" si="0"/>
        <v>41794</v>
      </c>
      <c r="AE26" s="100">
        <f t="shared" si="0"/>
        <v>41825</v>
      </c>
      <c r="AF26" s="100">
        <f t="shared" si="0"/>
        <v>41857</v>
      </c>
      <c r="AG26" s="100">
        <f t="shared" si="0"/>
        <v>41889</v>
      </c>
      <c r="AH26" s="100">
        <f t="shared" si="0"/>
        <v>41919</v>
      </c>
      <c r="AI26" s="100">
        <f t="shared" si="0"/>
        <v>41950</v>
      </c>
      <c r="AJ26" s="100">
        <f t="shared" si="0"/>
        <v>41980</v>
      </c>
      <c r="AK26" s="100">
        <f t="shared" si="0"/>
        <v>42012</v>
      </c>
      <c r="AL26" s="100">
        <f t="shared" si="0"/>
        <v>42037</v>
      </c>
      <c r="AM26" s="100">
        <v>42064</v>
      </c>
      <c r="AN26" s="100">
        <v>42096</v>
      </c>
      <c r="AO26" s="100">
        <f t="shared" ref="AO26:AT26" si="1">AO3</f>
        <v>42127</v>
      </c>
      <c r="AP26" s="100">
        <f t="shared" si="1"/>
        <v>42159</v>
      </c>
      <c r="AQ26" s="100">
        <f t="shared" si="1"/>
        <v>42189</v>
      </c>
      <c r="AR26" s="100">
        <f t="shared" si="1"/>
        <v>42220</v>
      </c>
      <c r="AS26" s="100">
        <f t="shared" si="1"/>
        <v>42252</v>
      </c>
      <c r="AT26" s="100">
        <f t="shared" si="1"/>
        <v>42282</v>
      </c>
      <c r="AU26" s="100">
        <v>42313</v>
      </c>
      <c r="AV26" s="100">
        <v>42343</v>
      </c>
      <c r="AW26" s="100">
        <v>42375</v>
      </c>
      <c r="AX26" s="100">
        <v>42401</v>
      </c>
      <c r="AY26" s="100">
        <v>42430</v>
      </c>
      <c r="AZ26" s="100">
        <v>42461</v>
      </c>
      <c r="BA26" s="100">
        <v>42491</v>
      </c>
      <c r="BB26" s="100">
        <v>42522</v>
      </c>
      <c r="BC26" s="100">
        <v>42552</v>
      </c>
      <c r="BD26" s="100">
        <v>42584</v>
      </c>
      <c r="BE26" s="13">
        <v>42615</v>
      </c>
      <c r="BF26" s="13">
        <v>42645</v>
      </c>
      <c r="BG26" s="13">
        <v>42677</v>
      </c>
      <c r="BH26" s="13">
        <f t="shared" ref="BH26:CD26" si="2">BH3</f>
        <v>42708</v>
      </c>
      <c r="BI26" s="13">
        <f t="shared" si="2"/>
        <v>42739</v>
      </c>
      <c r="BJ26" s="13">
        <f t="shared" si="2"/>
        <v>42771</v>
      </c>
      <c r="BK26" s="13">
        <f t="shared" si="2"/>
        <v>42799</v>
      </c>
      <c r="BL26" s="13">
        <f t="shared" si="2"/>
        <v>42830</v>
      </c>
      <c r="BM26" s="13">
        <f t="shared" si="2"/>
        <v>42860</v>
      </c>
      <c r="BN26" s="13">
        <f t="shared" si="2"/>
        <v>42891</v>
      </c>
      <c r="BO26" s="13">
        <f t="shared" si="2"/>
        <v>42921</v>
      </c>
      <c r="BP26" s="13">
        <f t="shared" si="2"/>
        <v>42953</v>
      </c>
      <c r="BQ26" s="13">
        <f t="shared" si="2"/>
        <v>42984</v>
      </c>
      <c r="BR26" s="13">
        <f t="shared" si="2"/>
        <v>43014</v>
      </c>
      <c r="BS26" s="13">
        <f t="shared" si="2"/>
        <v>43045</v>
      </c>
      <c r="BT26" s="13">
        <f t="shared" si="2"/>
        <v>43075</v>
      </c>
      <c r="BU26" s="13">
        <f t="shared" si="2"/>
        <v>43106</v>
      </c>
      <c r="BV26" s="13">
        <f t="shared" si="2"/>
        <v>43137</v>
      </c>
      <c r="BW26" s="13">
        <f t="shared" si="2"/>
        <v>43165</v>
      </c>
      <c r="BX26" s="13">
        <f t="shared" si="2"/>
        <v>43196</v>
      </c>
      <c r="BY26" s="13">
        <f t="shared" si="2"/>
        <v>43226</v>
      </c>
      <c r="BZ26" s="13">
        <f t="shared" si="2"/>
        <v>43258</v>
      </c>
      <c r="CA26" s="13">
        <f t="shared" si="2"/>
        <v>43288</v>
      </c>
      <c r="CB26" s="13">
        <f t="shared" si="2"/>
        <v>43321</v>
      </c>
      <c r="CC26" s="13">
        <f t="shared" si="2"/>
        <v>43352</v>
      </c>
      <c r="CD26" s="14">
        <f t="shared" si="2"/>
        <v>43382</v>
      </c>
      <c r="CE26" s="14">
        <v>43414</v>
      </c>
      <c r="CF26" s="14">
        <v>43445</v>
      </c>
      <c r="CG26" s="14">
        <v>43476</v>
      </c>
      <c r="CH26" s="14">
        <v>43507</v>
      </c>
      <c r="CI26" s="13">
        <v>43535</v>
      </c>
      <c r="CJ26" s="13">
        <v>43566</v>
      </c>
      <c r="CK26" s="13">
        <v>43586</v>
      </c>
      <c r="CL26" s="13">
        <v>43617</v>
      </c>
      <c r="CM26" s="13">
        <v>43647</v>
      </c>
      <c r="CN26" s="13">
        <v>43678</v>
      </c>
      <c r="CO26" s="13">
        <v>43717</v>
      </c>
      <c r="CP26" s="13">
        <v>43747</v>
      </c>
      <c r="CQ26" s="13">
        <v>43778</v>
      </c>
      <c r="CR26" s="13">
        <v>43808</v>
      </c>
      <c r="CS26" s="13">
        <v>43839</v>
      </c>
      <c r="CT26" s="13">
        <v>43870</v>
      </c>
      <c r="CU26" s="13">
        <v>43899</v>
      </c>
      <c r="CV26" s="14">
        <v>43930</v>
      </c>
      <c r="CW26" s="16">
        <v>43960</v>
      </c>
      <c r="CX26" s="16">
        <v>43991</v>
      </c>
      <c r="CY26" s="16">
        <v>44021</v>
      </c>
      <c r="CZ26" s="16">
        <v>44052</v>
      </c>
      <c r="DA26" s="16">
        <v>44083</v>
      </c>
      <c r="DB26" s="16">
        <v>44113</v>
      </c>
      <c r="DC26" s="16">
        <v>44144</v>
      </c>
      <c r="DD26" s="16">
        <v>44174</v>
      </c>
    </row>
    <row r="27" spans="1:108" s="111" customFormat="1" x14ac:dyDescent="0.25">
      <c r="A27" s="102"/>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4"/>
      <c r="AR27" s="104"/>
      <c r="AS27" s="104"/>
      <c r="AT27" s="104"/>
      <c r="AU27" s="104"/>
      <c r="AV27" s="104"/>
      <c r="AW27" s="104"/>
      <c r="AX27" s="104"/>
      <c r="AY27" s="104"/>
      <c r="AZ27" s="104"/>
      <c r="BA27" s="104"/>
      <c r="BB27" s="104"/>
      <c r="BC27" s="104"/>
      <c r="BD27" s="104"/>
      <c r="BE27" s="104"/>
      <c r="BF27" s="104"/>
      <c r="BG27" s="104"/>
      <c r="BH27" s="105"/>
      <c r="BI27" s="105"/>
      <c r="BJ27" s="105"/>
      <c r="BK27" s="105"/>
      <c r="BL27" s="105"/>
      <c r="BM27" s="105"/>
      <c r="BN27" s="105"/>
      <c r="BO27" s="105"/>
      <c r="BP27" s="105"/>
      <c r="BQ27" s="105"/>
      <c r="BR27" s="105"/>
      <c r="BS27" s="105"/>
      <c r="BT27" s="105"/>
      <c r="BU27" s="105"/>
      <c r="BV27" s="105"/>
      <c r="BW27" s="106"/>
      <c r="BX27" s="106"/>
      <c r="BY27" s="106"/>
      <c r="BZ27" s="106"/>
      <c r="CA27" s="106"/>
      <c r="CB27" s="106"/>
      <c r="CC27" s="106"/>
      <c r="CD27" s="107"/>
      <c r="CE27" s="107"/>
      <c r="CF27" s="107"/>
      <c r="CG27" s="108"/>
      <c r="CH27" s="109"/>
      <c r="CI27" s="109"/>
      <c r="CJ27" s="109"/>
      <c r="CK27" s="109"/>
      <c r="CL27" s="109"/>
      <c r="CM27" s="109"/>
      <c r="CN27" s="109"/>
      <c r="CO27" s="109"/>
      <c r="CP27" s="109"/>
      <c r="CQ27" s="109"/>
      <c r="CR27" s="109"/>
      <c r="CS27" s="109"/>
      <c r="CT27" s="109"/>
      <c r="CU27" s="109"/>
      <c r="CV27" s="110"/>
      <c r="CW27" s="110"/>
      <c r="CX27" s="110"/>
      <c r="CY27" s="110"/>
      <c r="CZ27" s="110"/>
      <c r="DA27" s="110"/>
      <c r="DB27" s="110"/>
      <c r="DC27" s="110"/>
      <c r="DD27" s="110"/>
    </row>
    <row r="28" spans="1:108" s="32" customFormat="1" x14ac:dyDescent="0.25">
      <c r="A28" s="19" t="s">
        <v>16</v>
      </c>
      <c r="B28" s="20">
        <v>218504</v>
      </c>
      <c r="C28" s="20">
        <v>224119</v>
      </c>
      <c r="D28" s="20">
        <v>228136</v>
      </c>
      <c r="E28" s="20">
        <v>226594</v>
      </c>
      <c r="F28" s="20">
        <v>231147</v>
      </c>
      <c r="G28" s="20">
        <v>235129</v>
      </c>
      <c r="H28" s="20">
        <v>239464</v>
      </c>
      <c r="I28" s="20">
        <v>218381</v>
      </c>
      <c r="J28" s="20">
        <v>220362</v>
      </c>
      <c r="K28" s="20">
        <v>197884</v>
      </c>
      <c r="L28" s="20">
        <v>196323</v>
      </c>
      <c r="M28" s="20">
        <v>200345</v>
      </c>
      <c r="N28" s="20">
        <v>204835</v>
      </c>
      <c r="O28" s="20">
        <v>211679</v>
      </c>
      <c r="P28" s="20">
        <v>216738</v>
      </c>
      <c r="Q28" s="20">
        <v>225759</v>
      </c>
      <c r="R28" s="20">
        <v>229500</v>
      </c>
      <c r="S28" s="20">
        <v>234910</v>
      </c>
      <c r="T28" s="20">
        <v>235346</v>
      </c>
      <c r="U28" s="20">
        <v>234435</v>
      </c>
      <c r="V28" s="20">
        <v>234949</v>
      </c>
      <c r="W28" s="20">
        <v>237508</v>
      </c>
      <c r="X28" s="20">
        <v>240808</v>
      </c>
      <c r="Y28" s="20">
        <v>240601</v>
      </c>
      <c r="Z28" s="20">
        <v>243965</v>
      </c>
      <c r="AA28" s="20">
        <v>235627</v>
      </c>
      <c r="AB28" s="20">
        <v>252507</v>
      </c>
      <c r="AC28" s="20">
        <v>257288</v>
      </c>
      <c r="AD28" s="20">
        <v>260171</v>
      </c>
      <c r="AE28" s="20">
        <v>264655</v>
      </c>
      <c r="AF28" s="20">
        <v>269188</v>
      </c>
      <c r="AG28" s="20">
        <v>266521</v>
      </c>
      <c r="AH28" s="20">
        <v>276104</v>
      </c>
      <c r="AI28" s="20">
        <v>280712</v>
      </c>
      <c r="AJ28" s="20">
        <v>285085</v>
      </c>
      <c r="AK28" s="20">
        <v>288922</v>
      </c>
      <c r="AL28" s="20">
        <v>294619</v>
      </c>
      <c r="AM28" s="20">
        <v>299638</v>
      </c>
      <c r="AN28" s="20">
        <v>217817</v>
      </c>
      <c r="AO28" s="20">
        <v>300581</v>
      </c>
      <c r="AP28" s="20">
        <v>278541</v>
      </c>
      <c r="AQ28" s="20">
        <v>313550</v>
      </c>
      <c r="AR28" s="21">
        <v>316850</v>
      </c>
      <c r="AS28" s="21">
        <v>321076</v>
      </c>
      <c r="AT28" s="21">
        <v>327319</v>
      </c>
      <c r="AU28" s="21">
        <v>329258</v>
      </c>
      <c r="AV28" s="21">
        <v>332711</v>
      </c>
      <c r="AW28" s="21">
        <v>336839</v>
      </c>
      <c r="AX28" s="21">
        <v>341151</v>
      </c>
      <c r="AY28" s="21">
        <v>346276</v>
      </c>
      <c r="AZ28" s="22">
        <v>350329</v>
      </c>
      <c r="BA28" s="22">
        <v>350941</v>
      </c>
      <c r="BB28" s="22">
        <v>356070</v>
      </c>
      <c r="BC28" s="22">
        <v>361477</v>
      </c>
      <c r="BD28" s="22">
        <v>368884</v>
      </c>
      <c r="BE28" s="22">
        <v>366412</v>
      </c>
      <c r="BF28" s="23">
        <v>345876</v>
      </c>
      <c r="BG28" s="22">
        <v>349620</v>
      </c>
      <c r="BH28" s="22">
        <v>355463</v>
      </c>
      <c r="BI28" s="22">
        <v>360778</v>
      </c>
      <c r="BJ28" s="22">
        <v>365140</v>
      </c>
      <c r="BK28" s="22">
        <v>370891</v>
      </c>
      <c r="BL28" s="22">
        <v>373385</v>
      </c>
      <c r="BM28" s="22">
        <v>376192</v>
      </c>
      <c r="BN28" s="22">
        <v>378131</v>
      </c>
      <c r="BO28" s="22">
        <v>380447</v>
      </c>
      <c r="BP28" s="22">
        <v>382733</v>
      </c>
      <c r="BQ28" s="22">
        <v>384117</v>
      </c>
      <c r="BR28" s="22">
        <v>385524</v>
      </c>
      <c r="BS28" s="22">
        <v>387670</v>
      </c>
      <c r="BT28" s="24">
        <v>389512</v>
      </c>
      <c r="BU28" s="24">
        <v>390991</v>
      </c>
      <c r="BV28" s="24">
        <v>396041</v>
      </c>
      <c r="BW28" s="25">
        <v>400948</v>
      </c>
      <c r="BX28" s="25">
        <v>408151</v>
      </c>
      <c r="BY28" s="25">
        <f>415657+0</f>
        <v>415657</v>
      </c>
      <c r="BZ28" s="25">
        <f>423453+150</f>
        <v>423603</v>
      </c>
      <c r="CA28" s="58">
        <f>429831+162</f>
        <v>429993</v>
      </c>
      <c r="CB28" s="58">
        <f>435931+167</f>
        <v>436098</v>
      </c>
      <c r="CC28" s="58">
        <v>441213</v>
      </c>
      <c r="CD28" s="59">
        <v>446245</v>
      </c>
      <c r="CE28" s="59">
        <v>451203</v>
      </c>
      <c r="CF28" s="59">
        <v>455689</v>
      </c>
      <c r="CG28" s="112">
        <v>461502</v>
      </c>
      <c r="CH28" s="61">
        <v>466635</v>
      </c>
      <c r="CI28" s="113">
        <v>470190</v>
      </c>
      <c r="CJ28" s="113">
        <v>475416</v>
      </c>
      <c r="CK28" s="113">
        <v>481257</v>
      </c>
      <c r="CL28" s="113">
        <v>486051</v>
      </c>
      <c r="CM28" s="113">
        <v>491782</v>
      </c>
      <c r="CN28" s="113">
        <v>497381</v>
      </c>
      <c r="CO28" s="113">
        <v>502698</v>
      </c>
      <c r="CP28" s="113">
        <v>507066</v>
      </c>
      <c r="CQ28" s="113">
        <v>513510</v>
      </c>
      <c r="CR28" s="113">
        <v>519023</v>
      </c>
      <c r="CS28" s="113">
        <v>527498</v>
      </c>
      <c r="CT28" s="113">
        <v>533446</v>
      </c>
      <c r="CU28" s="113">
        <v>507325</v>
      </c>
      <c r="CV28" s="114">
        <v>510726</v>
      </c>
      <c r="CW28" s="114">
        <v>515289</v>
      </c>
      <c r="CX28" s="114">
        <v>522816</v>
      </c>
      <c r="CY28" s="114">
        <v>533344</v>
      </c>
      <c r="CZ28" s="114">
        <v>540701</v>
      </c>
      <c r="DA28" s="114">
        <v>548845</v>
      </c>
      <c r="DB28" s="114">
        <v>552434</v>
      </c>
      <c r="DC28" s="114">
        <v>556685</v>
      </c>
      <c r="DD28" s="114">
        <v>561446</v>
      </c>
    </row>
    <row r="29" spans="1:108" s="111" customFormat="1" ht="19.5" thickBot="1" x14ac:dyDescent="0.3">
      <c r="A29" s="115"/>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56"/>
      <c r="AR29" s="56"/>
      <c r="AS29" s="56"/>
      <c r="AT29" s="56"/>
      <c r="AU29" s="56"/>
      <c r="AV29" s="56"/>
      <c r="AW29" s="56"/>
      <c r="AX29" s="56"/>
      <c r="AY29" s="56"/>
      <c r="AZ29" s="56"/>
      <c r="BA29" s="56"/>
      <c r="BB29" s="56"/>
      <c r="BC29" s="56"/>
      <c r="BD29" s="56"/>
      <c r="BE29" s="56"/>
      <c r="BF29" s="56"/>
      <c r="BG29" s="56"/>
      <c r="BH29" s="117"/>
      <c r="BI29" s="117"/>
      <c r="BJ29" s="117"/>
      <c r="BK29" s="117"/>
      <c r="BL29" s="117"/>
      <c r="BM29" s="117"/>
      <c r="BN29" s="117"/>
      <c r="BO29" s="117"/>
      <c r="BP29" s="117"/>
      <c r="BQ29" s="117"/>
      <c r="BR29" s="56"/>
      <c r="BS29" s="56"/>
      <c r="BT29" s="56"/>
      <c r="BU29" s="56"/>
      <c r="BV29" s="56"/>
      <c r="BW29" s="118"/>
      <c r="BX29" s="118"/>
      <c r="BY29" s="118"/>
      <c r="BZ29" s="118"/>
      <c r="CA29" s="118"/>
      <c r="CB29" s="118"/>
      <c r="CC29" s="118"/>
      <c r="CD29" s="119"/>
      <c r="CE29" s="119"/>
      <c r="CF29" s="119"/>
      <c r="CG29" s="120"/>
      <c r="CH29" s="56"/>
      <c r="CI29" s="56"/>
      <c r="CJ29" s="56"/>
      <c r="CK29" s="56"/>
      <c r="CL29" s="56"/>
      <c r="CM29" s="56"/>
      <c r="CN29" s="56"/>
      <c r="CO29" s="56"/>
      <c r="CP29" s="56"/>
      <c r="CQ29" s="56"/>
      <c r="CR29" s="56"/>
      <c r="CS29" s="56"/>
      <c r="CT29" s="56"/>
      <c r="CU29" s="56"/>
      <c r="CV29" s="121"/>
      <c r="CW29" s="121"/>
      <c r="CX29" s="121"/>
      <c r="CY29" s="121"/>
      <c r="CZ29" s="121"/>
      <c r="DA29" s="121"/>
      <c r="DB29" s="121"/>
      <c r="DC29" s="121"/>
      <c r="DD29" s="121"/>
    </row>
    <row r="30" spans="1:108" s="111" customFormat="1" ht="19.5" thickTop="1" x14ac:dyDescent="0.25">
      <c r="A30" s="115" t="s">
        <v>17</v>
      </c>
      <c r="B30" s="122">
        <v>238413</v>
      </c>
      <c r="C30" s="122">
        <v>238093</v>
      </c>
      <c r="D30" s="122">
        <v>261162</v>
      </c>
      <c r="E30" s="122">
        <v>277292</v>
      </c>
      <c r="F30" s="122">
        <v>283585</v>
      </c>
      <c r="G30" s="122">
        <v>266059</v>
      </c>
      <c r="H30" s="122">
        <v>290958</v>
      </c>
      <c r="I30" s="122">
        <v>283367</v>
      </c>
      <c r="J30" s="122">
        <v>264927</v>
      </c>
      <c r="K30" s="122">
        <v>315412</v>
      </c>
      <c r="L30" s="122">
        <v>295863</v>
      </c>
      <c r="M30" s="122">
        <v>392058</v>
      </c>
      <c r="N30" s="122">
        <v>351065</v>
      </c>
      <c r="O30" s="122">
        <v>327122</v>
      </c>
      <c r="P30" s="122">
        <v>380181</v>
      </c>
      <c r="Q30" s="122">
        <v>385013</v>
      </c>
      <c r="R30" s="122">
        <v>366954</v>
      </c>
      <c r="S30" s="122">
        <v>406022</v>
      </c>
      <c r="T30" s="122">
        <v>392209</v>
      </c>
      <c r="U30" s="122">
        <v>375620</v>
      </c>
      <c r="V30" s="122">
        <v>410190</v>
      </c>
      <c r="W30" s="122">
        <v>398849</v>
      </c>
      <c r="X30" s="122">
        <v>525624</v>
      </c>
      <c r="Y30" s="122">
        <v>402112</v>
      </c>
      <c r="Z30" s="122">
        <v>375413</v>
      </c>
      <c r="AA30" s="122">
        <v>422037</v>
      </c>
      <c r="AB30" s="122">
        <v>435923</v>
      </c>
      <c r="AC30" s="122">
        <v>441066</v>
      </c>
      <c r="AD30" s="122">
        <v>420177</v>
      </c>
      <c r="AE30" s="122">
        <v>454337</v>
      </c>
      <c r="AF30" s="122">
        <v>481938</v>
      </c>
      <c r="AG30" s="122">
        <v>466579</v>
      </c>
      <c r="AH30" s="122">
        <v>504400</v>
      </c>
      <c r="AI30" s="122">
        <v>500404</v>
      </c>
      <c r="AJ30" s="122">
        <v>614221</v>
      </c>
      <c r="AK30" s="122">
        <v>506560</v>
      </c>
      <c r="AL30" s="122">
        <v>482473</v>
      </c>
      <c r="AM30" s="122">
        <v>540918</v>
      </c>
      <c r="AN30" s="122">
        <v>534150</v>
      </c>
      <c r="AO30" s="122">
        <v>545998</v>
      </c>
      <c r="AP30" s="122">
        <v>533719</v>
      </c>
      <c r="AQ30" s="56">
        <v>559970</v>
      </c>
      <c r="AR30" s="56">
        <v>538596</v>
      </c>
      <c r="AS30" s="56">
        <v>542153</v>
      </c>
      <c r="AT30" s="56">
        <v>605573</v>
      </c>
      <c r="AU30" s="56">
        <v>513673</v>
      </c>
      <c r="AV30" s="56">
        <v>752770</v>
      </c>
      <c r="AW30" s="56">
        <v>566194</v>
      </c>
      <c r="AX30" s="56">
        <v>550438</v>
      </c>
      <c r="AY30" s="56">
        <v>588246</v>
      </c>
      <c r="AZ30" s="56">
        <v>580411</v>
      </c>
      <c r="BA30" s="56">
        <v>601131</v>
      </c>
      <c r="BB30" s="56">
        <v>582876</v>
      </c>
      <c r="BC30" s="56">
        <v>626682</v>
      </c>
      <c r="BD30" s="56">
        <v>584459</v>
      </c>
      <c r="BE30" s="56">
        <v>573380</v>
      </c>
      <c r="BF30" s="56">
        <v>604324</v>
      </c>
      <c r="BG30" s="56">
        <v>607626</v>
      </c>
      <c r="BH30" s="56">
        <v>830011</v>
      </c>
      <c r="BI30" s="56">
        <v>605621</v>
      </c>
      <c r="BJ30" s="56">
        <v>569487</v>
      </c>
      <c r="BK30" s="56">
        <v>670574</v>
      </c>
      <c r="BL30" s="56">
        <v>266338</v>
      </c>
      <c r="BM30" s="56">
        <v>318235</v>
      </c>
      <c r="BN30" s="56">
        <v>303887</v>
      </c>
      <c r="BO30" s="56">
        <v>314580</v>
      </c>
      <c r="BP30" s="56">
        <v>326762</v>
      </c>
      <c r="BQ30" s="56">
        <v>316572</v>
      </c>
      <c r="BR30" s="123">
        <v>361881</v>
      </c>
      <c r="BS30" s="123">
        <v>331503</v>
      </c>
      <c r="BT30" s="123">
        <v>381939</v>
      </c>
      <c r="BU30" s="123">
        <v>310069</v>
      </c>
      <c r="BV30" s="123">
        <v>315736</v>
      </c>
      <c r="BW30" s="124">
        <v>410150</v>
      </c>
      <c r="BX30" s="124">
        <v>343213</v>
      </c>
      <c r="BY30" s="124">
        <f>364022+59</f>
        <v>364081</v>
      </c>
      <c r="BZ30" s="124">
        <f>346906+46</f>
        <v>346952</v>
      </c>
      <c r="CA30" s="124">
        <f>384232+61</f>
        <v>384293</v>
      </c>
      <c r="CB30" s="124">
        <f>382381+45</f>
        <v>382426</v>
      </c>
      <c r="CC30" s="124">
        <v>347187</v>
      </c>
      <c r="CD30" s="125">
        <v>434379</v>
      </c>
      <c r="CE30" s="125">
        <v>392034</v>
      </c>
      <c r="CF30" s="125">
        <v>471570</v>
      </c>
      <c r="CG30" s="126">
        <v>382403</v>
      </c>
      <c r="CH30" s="123">
        <v>359646</v>
      </c>
      <c r="CI30" s="127">
        <v>401041</v>
      </c>
      <c r="CJ30" s="127">
        <v>432695</v>
      </c>
      <c r="CK30" s="127">
        <v>436769</v>
      </c>
      <c r="CL30" s="127">
        <v>391463</v>
      </c>
      <c r="CM30" s="127">
        <v>460398</v>
      </c>
      <c r="CN30" s="127">
        <v>438998</v>
      </c>
      <c r="CO30" s="127">
        <v>434788</v>
      </c>
      <c r="CP30" s="127">
        <v>481794</v>
      </c>
      <c r="CQ30" s="127">
        <v>454131</v>
      </c>
      <c r="CR30" s="127">
        <v>550557</v>
      </c>
      <c r="CS30" s="127">
        <v>452332</v>
      </c>
      <c r="CT30" s="127">
        <v>408965</v>
      </c>
      <c r="CU30" s="127">
        <v>436592</v>
      </c>
      <c r="CV30" s="128">
        <v>408663</v>
      </c>
      <c r="CW30" s="128">
        <v>472585</v>
      </c>
      <c r="CX30" s="128">
        <v>505108</v>
      </c>
      <c r="CY30" s="128">
        <v>531608</v>
      </c>
      <c r="CZ30" s="128">
        <v>501235</v>
      </c>
      <c r="DA30" s="128">
        <v>514431</v>
      </c>
      <c r="DB30" s="128">
        <v>539160</v>
      </c>
      <c r="DC30" s="128">
        <v>519467</v>
      </c>
      <c r="DD30" s="128">
        <v>659097</v>
      </c>
    </row>
    <row r="31" spans="1:108" s="111" customFormat="1" x14ac:dyDescent="0.25">
      <c r="A31" s="115" t="s">
        <v>18</v>
      </c>
      <c r="B31" s="56">
        <v>43475.962768999998</v>
      </c>
      <c r="C31" s="56">
        <v>53599.680598999999</v>
      </c>
      <c r="D31" s="56">
        <v>50754</v>
      </c>
      <c r="E31" s="56">
        <v>44273.632428999998</v>
      </c>
      <c r="F31" s="56">
        <v>56415.093000000001</v>
      </c>
      <c r="G31" s="56">
        <v>69886.773830000006</v>
      </c>
      <c r="H31" s="56">
        <v>95686.427930000005</v>
      </c>
      <c r="I31" s="56">
        <v>99053.420203000001</v>
      </c>
      <c r="J31" s="56">
        <v>109788.97238200001</v>
      </c>
      <c r="K31" s="56">
        <v>94589.501147999996</v>
      </c>
      <c r="L31" s="56">
        <v>111014.214874</v>
      </c>
      <c r="M31" s="56">
        <v>135896.03765000001</v>
      </c>
      <c r="N31" s="56">
        <v>91072.939985999998</v>
      </c>
      <c r="O31" s="56">
        <v>105733.91310200001</v>
      </c>
      <c r="P31" s="56">
        <v>156737.17344799999</v>
      </c>
      <c r="Q31" s="56">
        <v>88654.171180000005</v>
      </c>
      <c r="R31" s="56">
        <v>123315.401</v>
      </c>
      <c r="S31" s="56">
        <v>110439.07325723401</v>
      </c>
      <c r="T31" s="56">
        <v>83870.612330999997</v>
      </c>
      <c r="U31" s="56">
        <v>131569.13808400001</v>
      </c>
      <c r="V31" s="56">
        <v>105040.50852712478</v>
      </c>
      <c r="W31" s="56">
        <v>84908.775735624222</v>
      </c>
      <c r="X31" s="56">
        <v>187514.1931471756</v>
      </c>
      <c r="Y31" s="56">
        <v>117692.056832556</v>
      </c>
      <c r="Z31" s="56">
        <v>82396.713636</v>
      </c>
      <c r="AA31" s="56">
        <v>104323</v>
      </c>
      <c r="AB31" s="56">
        <v>97269</v>
      </c>
      <c r="AC31" s="56">
        <v>126271.62020400001</v>
      </c>
      <c r="AD31" s="56">
        <v>179424.24770530299</v>
      </c>
      <c r="AE31" s="56">
        <v>143778.00127400001</v>
      </c>
      <c r="AF31" s="56">
        <v>126622.30538200001</v>
      </c>
      <c r="AG31" s="56">
        <v>146464.13355699999</v>
      </c>
      <c r="AH31" s="56">
        <v>159790.540978</v>
      </c>
      <c r="AI31" s="56">
        <v>201645.420835</v>
      </c>
      <c r="AJ31" s="56">
        <v>268652.59542799997</v>
      </c>
      <c r="AK31" s="56">
        <v>177035.007265758</v>
      </c>
      <c r="AL31" s="56">
        <v>213554.44691599999</v>
      </c>
      <c r="AM31" s="56">
        <f>254231630497.023/1000000</f>
        <v>254231.630497023</v>
      </c>
      <c r="AN31" s="56">
        <v>212520</v>
      </c>
      <c r="AO31" s="56">
        <v>170706.24584941001</v>
      </c>
      <c r="AP31" s="56">
        <v>267765.77055000002</v>
      </c>
      <c r="AQ31" s="56">
        <v>229795</v>
      </c>
      <c r="AR31" s="56">
        <v>208017</v>
      </c>
      <c r="AS31" s="56">
        <v>214494.343333</v>
      </c>
      <c r="AT31" s="56">
        <v>190866</v>
      </c>
      <c r="AU31" s="56">
        <v>203633</v>
      </c>
      <c r="AV31" s="56">
        <v>351154.71471042</v>
      </c>
      <c r="AW31" s="56">
        <v>181541.17812525001</v>
      </c>
      <c r="AX31" s="56">
        <v>170732</v>
      </c>
      <c r="AY31" s="56">
        <v>231749</v>
      </c>
      <c r="AZ31" s="56">
        <v>168293</v>
      </c>
      <c r="BA31" s="56">
        <v>234637.17565963001</v>
      </c>
      <c r="BB31" s="56">
        <v>369827</v>
      </c>
      <c r="BC31" s="56">
        <v>223513.18693299999</v>
      </c>
      <c r="BD31" s="56">
        <v>245973</v>
      </c>
      <c r="BE31" s="56">
        <v>287574</v>
      </c>
      <c r="BF31" s="56">
        <v>249802.531403</v>
      </c>
      <c r="BG31" s="56">
        <v>218255</v>
      </c>
      <c r="BH31" s="56">
        <v>311998.57844089001</v>
      </c>
      <c r="BI31" s="56">
        <v>231406</v>
      </c>
      <c r="BJ31" s="56">
        <v>222901.55628799999</v>
      </c>
      <c r="BK31" s="56">
        <v>471003</v>
      </c>
      <c r="BL31" s="56">
        <v>284167.12</v>
      </c>
      <c r="BM31" s="56">
        <v>296991</v>
      </c>
      <c r="BN31" s="56">
        <v>380672.972014</v>
      </c>
      <c r="BO31" s="56">
        <v>300937</v>
      </c>
      <c r="BP31" s="56">
        <v>259888</v>
      </c>
      <c r="BQ31" s="56">
        <v>313890</v>
      </c>
      <c r="BR31" s="56">
        <v>296575</v>
      </c>
      <c r="BS31" s="56">
        <v>398609</v>
      </c>
      <c r="BT31" s="56">
        <v>401639</v>
      </c>
      <c r="BU31" s="56">
        <v>289071</v>
      </c>
      <c r="BV31" s="56">
        <v>270262</v>
      </c>
      <c r="BW31" s="118">
        <v>388353</v>
      </c>
      <c r="BX31" s="118">
        <v>292056</v>
      </c>
      <c r="BY31" s="118">
        <f>311292+2</f>
        <v>311294</v>
      </c>
      <c r="BZ31" s="118">
        <f>373884+2</f>
        <v>373886</v>
      </c>
      <c r="CA31" s="118">
        <f>298804+2</f>
        <v>298806</v>
      </c>
      <c r="CB31" s="118">
        <f>339210+2</f>
        <v>339212</v>
      </c>
      <c r="CC31" s="118">
        <v>321597.18747480999</v>
      </c>
      <c r="CD31" s="119">
        <v>329309.60892481002</v>
      </c>
      <c r="CE31" s="119">
        <v>365251.01750399999</v>
      </c>
      <c r="CF31" s="119">
        <v>354528.76387930999</v>
      </c>
      <c r="CG31" s="120">
        <v>291526.25022301002</v>
      </c>
      <c r="CH31" s="56">
        <v>237998.66055085001</v>
      </c>
      <c r="CI31" s="56">
        <v>372384.59347870998</v>
      </c>
      <c r="CJ31" s="56">
        <v>364550.99874079</v>
      </c>
      <c r="CK31" s="56">
        <v>402105.84243333002</v>
      </c>
      <c r="CL31" s="56">
        <v>354387</v>
      </c>
      <c r="CM31" s="56">
        <v>324103.61021134997</v>
      </c>
      <c r="CN31" s="56">
        <v>357967</v>
      </c>
      <c r="CO31" s="56">
        <v>332116</v>
      </c>
      <c r="CP31" s="56">
        <v>365609</v>
      </c>
      <c r="CQ31" s="56">
        <v>431376</v>
      </c>
      <c r="CR31" s="56">
        <v>474224</v>
      </c>
      <c r="CS31" s="56">
        <v>336348</v>
      </c>
      <c r="CT31" s="56">
        <v>300965.07863276004</v>
      </c>
      <c r="CU31" s="56">
        <v>527479.36687073996</v>
      </c>
      <c r="CV31" s="121">
        <v>332659</v>
      </c>
      <c r="CW31" s="121">
        <v>264758</v>
      </c>
      <c r="CX31" s="121">
        <v>357594</v>
      </c>
      <c r="CY31" s="121">
        <v>358694</v>
      </c>
      <c r="CZ31" s="121">
        <v>270862</v>
      </c>
      <c r="DA31" s="121">
        <v>351200</v>
      </c>
      <c r="DB31" s="121">
        <v>400406</v>
      </c>
      <c r="DC31" s="121">
        <v>381424</v>
      </c>
      <c r="DD31" s="121">
        <v>738638</v>
      </c>
    </row>
    <row r="32" spans="1:108" s="111" customFormat="1" ht="19.5" thickBot="1" x14ac:dyDescent="0.3">
      <c r="A32" s="129" t="s">
        <v>19</v>
      </c>
      <c r="B32" s="130">
        <v>43475.962</v>
      </c>
      <c r="C32" s="130">
        <v>48537.821684000002</v>
      </c>
      <c r="D32" s="130">
        <v>49277</v>
      </c>
      <c r="E32" s="130">
        <v>48025.854202000002</v>
      </c>
      <c r="F32" s="130">
        <v>49703.701975999997</v>
      </c>
      <c r="G32" s="130">
        <v>53067.547285000001</v>
      </c>
      <c r="H32" s="130">
        <v>59155.958806000002</v>
      </c>
      <c r="I32" s="130">
        <v>64143.141479999998</v>
      </c>
      <c r="J32" s="130">
        <v>69214.900469</v>
      </c>
      <c r="K32" s="130">
        <v>71752.360537</v>
      </c>
      <c r="L32" s="130">
        <v>75321.620022000003</v>
      </c>
      <c r="M32" s="130">
        <v>80369.488157999993</v>
      </c>
      <c r="N32" s="130">
        <v>91072.939985999998</v>
      </c>
      <c r="O32" s="130">
        <v>98403.426544000002</v>
      </c>
      <c r="P32" s="130">
        <v>117848.008845</v>
      </c>
      <c r="Q32" s="130">
        <v>115113.088988</v>
      </c>
      <c r="R32" s="130">
        <v>116480.074398</v>
      </c>
      <c r="S32" s="130">
        <v>115617.07399999999</v>
      </c>
      <c r="T32" s="130">
        <v>111648.766497</v>
      </c>
      <c r="U32" s="130">
        <v>113862.141118</v>
      </c>
      <c r="V32" s="130">
        <v>112979.97785884212</v>
      </c>
      <c r="W32" s="130">
        <v>110428.05039309504</v>
      </c>
      <c r="X32" s="130">
        <v>116851.89562260175</v>
      </c>
      <c r="Y32" s="130">
        <v>117692.05683255615</v>
      </c>
      <c r="Z32" s="130">
        <v>100044.38523428794</v>
      </c>
      <c r="AA32" s="130">
        <v>101471</v>
      </c>
      <c r="AB32" s="130">
        <v>100420</v>
      </c>
      <c r="AC32" s="130">
        <v>105590.64532</v>
      </c>
      <c r="AD32" s="130">
        <v>117896.24571768557</v>
      </c>
      <c r="AE32" s="130">
        <v>121593.60000000001</v>
      </c>
      <c r="AF32" s="130">
        <v>122222.22262</v>
      </c>
      <c r="AG32" s="130">
        <v>124915.768279893</v>
      </c>
      <c r="AH32" s="130">
        <v>128403.24555000001</v>
      </c>
      <c r="AI32" s="130">
        <v>135061.62512099999</v>
      </c>
      <c r="AJ32" s="130">
        <v>146194.20597995099</v>
      </c>
      <c r="AK32" s="130">
        <v>177035.007265758</v>
      </c>
      <c r="AL32" s="130">
        <v>195294.72709080801</v>
      </c>
      <c r="AM32" s="130">
        <v>214940</v>
      </c>
      <c r="AN32" s="130">
        <v>214335</v>
      </c>
      <c r="AO32" s="130">
        <v>205609</v>
      </c>
      <c r="AP32" s="130">
        <v>215968.851</v>
      </c>
      <c r="AQ32" s="130">
        <v>217944</v>
      </c>
      <c r="AR32" s="130">
        <v>216703</v>
      </c>
      <c r="AS32" s="130">
        <v>216457.7</v>
      </c>
      <c r="AT32" s="130">
        <v>213899</v>
      </c>
      <c r="AU32" s="130">
        <v>212965</v>
      </c>
      <c r="AV32" s="130">
        <v>224481.08805775986</v>
      </c>
      <c r="AW32" s="130">
        <v>181541.17812525001</v>
      </c>
      <c r="AX32" s="130">
        <v>176137</v>
      </c>
      <c r="AY32" s="130">
        <v>194674</v>
      </c>
      <c r="AZ32" s="130">
        <v>188079</v>
      </c>
      <c r="BA32" s="130">
        <v>197391</v>
      </c>
      <c r="BB32" s="130">
        <v>226130</v>
      </c>
      <c r="BC32" s="130">
        <v>225756.2</v>
      </c>
      <c r="BD32" s="130">
        <v>228283</v>
      </c>
      <c r="BE32" s="130">
        <v>234871</v>
      </c>
      <c r="BF32" s="130">
        <v>236364.23817</v>
      </c>
      <c r="BG32" s="130">
        <v>234718</v>
      </c>
      <c r="BH32" s="130">
        <v>241157.990483</v>
      </c>
      <c r="BI32" s="130">
        <v>231406</v>
      </c>
      <c r="BJ32" s="130">
        <v>227153</v>
      </c>
      <c r="BK32" s="130">
        <v>308437</v>
      </c>
      <c r="BL32" s="130">
        <v>302369.43099999998</v>
      </c>
      <c r="BM32" s="130">
        <v>301293.80719001801</v>
      </c>
      <c r="BN32" s="130">
        <v>314523.66799400002</v>
      </c>
      <c r="BO32" s="130">
        <v>312583</v>
      </c>
      <c r="BP32" s="130">
        <v>305996</v>
      </c>
      <c r="BQ32" s="130">
        <v>306873</v>
      </c>
      <c r="BR32" s="130">
        <v>305843.20000000001</v>
      </c>
      <c r="BS32" s="130">
        <v>314276</v>
      </c>
      <c r="BT32" s="131">
        <v>321557</v>
      </c>
      <c r="BU32" s="131">
        <v>289071</v>
      </c>
      <c r="BV32" s="131">
        <v>279667</v>
      </c>
      <c r="BW32" s="132">
        <v>315896</v>
      </c>
      <c r="BX32" s="132">
        <v>309936</v>
      </c>
      <c r="BY32" s="133">
        <v>310207.41610210802</v>
      </c>
      <c r="BZ32" s="133">
        <v>320820.54713720502</v>
      </c>
      <c r="CA32" s="133">
        <v>317675.62236045714</v>
      </c>
      <c r="CB32" s="133">
        <v>320367.69940505625</v>
      </c>
      <c r="CC32" s="132">
        <v>320503</v>
      </c>
      <c r="CD32" s="134">
        <v>321384.83916400699</v>
      </c>
      <c r="CE32" s="134">
        <v>325372.67355854198</v>
      </c>
      <c r="CF32" s="134">
        <v>327802.34775193903</v>
      </c>
      <c r="CG32" s="135">
        <v>291526.25022301002</v>
      </c>
      <c r="CH32" s="136">
        <v>264762.45538692997</v>
      </c>
      <c r="CI32" s="136">
        <v>300636.50141752302</v>
      </c>
      <c r="CJ32" s="136">
        <v>316615.12574833998</v>
      </c>
      <c r="CK32" s="136">
        <v>333713.26908533799</v>
      </c>
      <c r="CL32" s="136">
        <v>337159</v>
      </c>
      <c r="CM32" s="136">
        <v>335293.81808035</v>
      </c>
      <c r="CN32" s="136">
        <v>338128</v>
      </c>
      <c r="CO32" s="136">
        <v>337460</v>
      </c>
      <c r="CP32" s="136">
        <v>340275</v>
      </c>
      <c r="CQ32" s="136">
        <v>348557</v>
      </c>
      <c r="CR32" s="136">
        <v>359029</v>
      </c>
      <c r="CS32" s="136">
        <v>336348</v>
      </c>
      <c r="CT32" s="136">
        <v>318656.68929003505</v>
      </c>
      <c r="CU32" s="136">
        <v>388264.14850116667</v>
      </c>
      <c r="CV32" s="137">
        <v>374363</v>
      </c>
      <c r="CW32" s="137">
        <v>352442</v>
      </c>
      <c r="CX32" s="137">
        <v>353301</v>
      </c>
      <c r="CY32" s="137">
        <v>354071</v>
      </c>
      <c r="CZ32" s="137">
        <v>343670</v>
      </c>
      <c r="DA32" s="137">
        <v>344507</v>
      </c>
      <c r="DB32" s="137">
        <v>350097</v>
      </c>
      <c r="DC32" s="137">
        <v>352945</v>
      </c>
      <c r="DD32" s="137">
        <v>385086</v>
      </c>
    </row>
    <row r="33" spans="1:108" s="94" customFormat="1" ht="19.5" thickTop="1" x14ac:dyDescent="0.25">
      <c r="A33" s="92" t="s">
        <v>20</v>
      </c>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T33" s="93"/>
      <c r="BU33" s="93"/>
      <c r="BV33" s="93"/>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row>
    <row r="34" spans="1:108" x14ac:dyDescent="0.35">
      <c r="BO34" s="138"/>
      <c r="CB34" s="4"/>
      <c r="CC34" s="4"/>
    </row>
    <row r="35" spans="1:108" s="6" customFormat="1" x14ac:dyDescent="0.35">
      <c r="A35" s="139" t="s">
        <v>21</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3"/>
      <c r="BX35" s="3"/>
      <c r="BY35" s="3"/>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row>
    <row r="36" spans="1:108" s="98" customFormat="1" ht="19.5" thickBot="1" x14ac:dyDescent="0.4">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3"/>
      <c r="BX36" s="3"/>
      <c r="BY36" s="3"/>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row>
    <row r="37" spans="1:108" s="101" customFormat="1" ht="21.75" thickTop="1" thickBot="1" x14ac:dyDescent="0.3">
      <c r="A37" s="12"/>
      <c r="B37" s="140">
        <v>40910</v>
      </c>
      <c r="C37" s="141">
        <v>40941</v>
      </c>
      <c r="D37" s="141">
        <v>40971</v>
      </c>
      <c r="E37" s="141">
        <v>41003</v>
      </c>
      <c r="F37" s="141">
        <v>41034</v>
      </c>
      <c r="G37" s="141">
        <v>41066</v>
      </c>
      <c r="H37" s="141">
        <v>41097</v>
      </c>
      <c r="I37" s="141">
        <v>41129</v>
      </c>
      <c r="J37" s="141">
        <v>41161</v>
      </c>
      <c r="K37" s="141">
        <v>41192</v>
      </c>
      <c r="L37" s="141">
        <v>41224</v>
      </c>
      <c r="M37" s="141">
        <v>41255</v>
      </c>
      <c r="N37" s="141">
        <v>41275</v>
      </c>
      <c r="O37" s="141">
        <v>41307</v>
      </c>
      <c r="P37" s="141">
        <v>41336</v>
      </c>
      <c r="Q37" s="141">
        <f t="shared" ref="Q37:AL37" si="3">Q16</f>
        <v>0</v>
      </c>
      <c r="R37" s="141">
        <f t="shared" si="3"/>
        <v>115.1</v>
      </c>
      <c r="S37" s="141">
        <f t="shared" si="3"/>
        <v>0</v>
      </c>
      <c r="T37" s="141">
        <f t="shared" si="3"/>
        <v>0</v>
      </c>
      <c r="U37" s="141">
        <f t="shared" si="3"/>
        <v>117.9</v>
      </c>
      <c r="V37" s="141">
        <f t="shared" si="3"/>
        <v>0</v>
      </c>
      <c r="W37" s="141">
        <f t="shared" si="3"/>
        <v>0</v>
      </c>
      <c r="X37" s="141">
        <f t="shared" si="3"/>
        <v>124.21299999999999</v>
      </c>
      <c r="Y37" s="141">
        <f t="shared" si="3"/>
        <v>0</v>
      </c>
      <c r="Z37" s="141">
        <f t="shared" si="3"/>
        <v>0</v>
      </c>
      <c r="AA37" s="141">
        <f t="shared" si="3"/>
        <v>139.63999999999999</v>
      </c>
      <c r="AB37" s="141">
        <f t="shared" si="3"/>
        <v>0</v>
      </c>
      <c r="AC37" s="141">
        <f t="shared" si="3"/>
        <v>0</v>
      </c>
      <c r="AD37" s="141">
        <f t="shared" si="3"/>
        <v>150.70099999999999</v>
      </c>
      <c r="AE37" s="141">
        <f t="shared" si="3"/>
        <v>0</v>
      </c>
      <c r="AF37" s="141">
        <f t="shared" si="3"/>
        <v>0</v>
      </c>
      <c r="AG37" s="141">
        <f t="shared" si="3"/>
        <v>158.79</v>
      </c>
      <c r="AH37" s="141">
        <f t="shared" si="3"/>
        <v>0</v>
      </c>
      <c r="AI37" s="141">
        <f t="shared" si="3"/>
        <v>0</v>
      </c>
      <c r="AJ37" s="141">
        <f t="shared" si="3"/>
        <v>180.48079826594008</v>
      </c>
      <c r="AK37" s="141">
        <f t="shared" si="3"/>
        <v>0</v>
      </c>
      <c r="AL37" s="141">
        <f t="shared" si="3"/>
        <v>0</v>
      </c>
      <c r="AM37" s="141">
        <v>42064</v>
      </c>
      <c r="AN37" s="141">
        <v>42096</v>
      </c>
      <c r="AO37" s="141">
        <f>AO16</f>
        <v>0</v>
      </c>
      <c r="AP37" s="141">
        <v>42185</v>
      </c>
      <c r="AQ37" s="141">
        <v>42186</v>
      </c>
      <c r="AR37" s="141">
        <v>42218</v>
      </c>
      <c r="AS37" s="141">
        <v>42250</v>
      </c>
      <c r="AT37" s="141">
        <v>42281</v>
      </c>
      <c r="AU37" s="141">
        <v>42313</v>
      </c>
      <c r="AV37" s="141">
        <v>42343</v>
      </c>
      <c r="AW37" s="141">
        <v>42375</v>
      </c>
      <c r="AX37" s="141">
        <v>42401</v>
      </c>
      <c r="AY37" s="141">
        <v>42430</v>
      </c>
      <c r="AZ37" s="141">
        <v>42461</v>
      </c>
      <c r="BA37" s="141">
        <v>42491</v>
      </c>
      <c r="BB37" s="141">
        <v>42522</v>
      </c>
      <c r="BC37" s="141">
        <v>42552</v>
      </c>
      <c r="BD37" s="141">
        <v>42583</v>
      </c>
      <c r="BE37" s="13">
        <v>42615</v>
      </c>
      <c r="BF37" s="13">
        <v>42645</v>
      </c>
      <c r="BG37" s="13">
        <v>42677</v>
      </c>
      <c r="BH37" s="13">
        <f t="shared" ref="BH37:CD37" si="4">BH3</f>
        <v>42708</v>
      </c>
      <c r="BI37" s="13">
        <f t="shared" si="4"/>
        <v>42739</v>
      </c>
      <c r="BJ37" s="13">
        <f t="shared" si="4"/>
        <v>42771</v>
      </c>
      <c r="BK37" s="13">
        <f t="shared" si="4"/>
        <v>42799</v>
      </c>
      <c r="BL37" s="13">
        <f t="shared" si="4"/>
        <v>42830</v>
      </c>
      <c r="BM37" s="13">
        <f t="shared" si="4"/>
        <v>42860</v>
      </c>
      <c r="BN37" s="13">
        <f t="shared" si="4"/>
        <v>42891</v>
      </c>
      <c r="BO37" s="13">
        <f t="shared" si="4"/>
        <v>42921</v>
      </c>
      <c r="BP37" s="13">
        <f t="shared" si="4"/>
        <v>42953</v>
      </c>
      <c r="BQ37" s="17">
        <f t="shared" si="4"/>
        <v>42984</v>
      </c>
      <c r="BR37" s="13">
        <f t="shared" si="4"/>
        <v>43014</v>
      </c>
      <c r="BS37" s="13">
        <f t="shared" si="4"/>
        <v>43045</v>
      </c>
      <c r="BT37" s="13">
        <f t="shared" si="4"/>
        <v>43075</v>
      </c>
      <c r="BU37" s="13">
        <f t="shared" si="4"/>
        <v>43106</v>
      </c>
      <c r="BV37" s="13">
        <f t="shared" si="4"/>
        <v>43137</v>
      </c>
      <c r="BW37" s="13">
        <f t="shared" si="4"/>
        <v>43165</v>
      </c>
      <c r="BX37" s="13">
        <f t="shared" si="4"/>
        <v>43196</v>
      </c>
      <c r="BY37" s="13">
        <f t="shared" si="4"/>
        <v>43226</v>
      </c>
      <c r="BZ37" s="13">
        <f t="shared" si="4"/>
        <v>43258</v>
      </c>
      <c r="CA37" s="13">
        <f t="shared" si="4"/>
        <v>43288</v>
      </c>
      <c r="CB37" s="13">
        <f t="shared" si="4"/>
        <v>43321</v>
      </c>
      <c r="CC37" s="13">
        <f t="shared" si="4"/>
        <v>43352</v>
      </c>
      <c r="CD37" s="14">
        <f t="shared" si="4"/>
        <v>43382</v>
      </c>
      <c r="CE37" s="14">
        <v>43414</v>
      </c>
      <c r="CF37" s="14">
        <v>43445</v>
      </c>
      <c r="CG37" s="14">
        <v>43476</v>
      </c>
      <c r="CH37" s="14">
        <v>43507</v>
      </c>
      <c r="CI37" s="13">
        <v>43535</v>
      </c>
      <c r="CJ37" s="13">
        <v>43566</v>
      </c>
      <c r="CK37" s="13">
        <v>43586</v>
      </c>
      <c r="CL37" s="13">
        <v>43617</v>
      </c>
      <c r="CM37" s="13">
        <v>43647</v>
      </c>
      <c r="CN37" s="13">
        <v>43678</v>
      </c>
      <c r="CO37" s="13">
        <v>43717</v>
      </c>
      <c r="CP37" s="13">
        <v>43747</v>
      </c>
      <c r="CQ37" s="13">
        <v>43778</v>
      </c>
      <c r="CR37" s="13">
        <v>43808</v>
      </c>
      <c r="CS37" s="13">
        <v>43839</v>
      </c>
      <c r="CT37" s="17">
        <v>43870</v>
      </c>
      <c r="CU37" s="13">
        <v>43899</v>
      </c>
      <c r="CV37" s="16">
        <v>43930</v>
      </c>
      <c r="CW37" s="16">
        <v>43960</v>
      </c>
      <c r="CX37" s="16">
        <v>43991</v>
      </c>
      <c r="CY37" s="16">
        <v>44021</v>
      </c>
      <c r="CZ37" s="16">
        <v>44052</v>
      </c>
      <c r="DA37" s="16">
        <v>44083</v>
      </c>
      <c r="DB37" s="16">
        <v>44113</v>
      </c>
      <c r="DC37" s="16">
        <v>44144</v>
      </c>
      <c r="DD37" s="16">
        <v>44174</v>
      </c>
    </row>
    <row r="38" spans="1:108" s="111" customFormat="1" ht="20.25"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104"/>
      <c r="BS38" s="104"/>
      <c r="BT38" s="146"/>
      <c r="BU38" s="146"/>
      <c r="BV38" s="146"/>
      <c r="BW38" s="147"/>
      <c r="BX38" s="147"/>
      <c r="BY38" s="147"/>
      <c r="BZ38" s="147"/>
      <c r="CA38" s="147"/>
      <c r="CB38" s="147"/>
      <c r="CC38" s="147"/>
      <c r="CD38" s="148"/>
      <c r="CE38" s="148"/>
      <c r="CF38" s="148"/>
      <c r="CG38" s="149"/>
      <c r="CH38" s="150"/>
      <c r="CI38" s="150"/>
      <c r="CJ38" s="150"/>
      <c r="CK38" s="150"/>
      <c r="CL38" s="150"/>
      <c r="CM38" s="150"/>
      <c r="CN38" s="150"/>
      <c r="CO38" s="150"/>
      <c r="CP38" s="150"/>
      <c r="CQ38" s="150"/>
      <c r="CR38" s="150"/>
      <c r="CS38" s="150"/>
      <c r="CT38" s="151"/>
      <c r="CU38" s="150"/>
      <c r="CV38" s="152"/>
      <c r="CW38" s="152"/>
      <c r="CX38" s="152"/>
      <c r="CY38" s="152"/>
      <c r="CZ38" s="152"/>
      <c r="DA38" s="152"/>
      <c r="DB38" s="152"/>
      <c r="DC38" s="152"/>
      <c r="DD38" s="152"/>
    </row>
    <row r="39" spans="1:108" s="111" customFormat="1" x14ac:dyDescent="0.25">
      <c r="A39" s="19" t="s">
        <v>22</v>
      </c>
      <c r="B39" s="153">
        <v>218504</v>
      </c>
      <c r="C39" s="153">
        <v>224119</v>
      </c>
      <c r="D39" s="153">
        <v>228136</v>
      </c>
      <c r="E39" s="153">
        <v>226594</v>
      </c>
      <c r="F39" s="153">
        <v>231147</v>
      </c>
      <c r="G39" s="153">
        <v>235129</v>
      </c>
      <c r="H39" s="153">
        <v>239464</v>
      </c>
      <c r="I39" s="153">
        <v>218381</v>
      </c>
      <c r="J39" s="153">
        <v>220362</v>
      </c>
      <c r="K39" s="153">
        <v>197884</v>
      </c>
      <c r="L39" s="153">
        <v>196323</v>
      </c>
      <c r="M39" s="153">
        <v>200345</v>
      </c>
      <c r="N39" s="153">
        <v>204835</v>
      </c>
      <c r="O39" s="153">
        <v>211679</v>
      </c>
      <c r="P39" s="153">
        <v>216738</v>
      </c>
      <c r="Q39" s="153">
        <v>225759</v>
      </c>
      <c r="R39" s="153">
        <v>229500</v>
      </c>
      <c r="S39" s="153">
        <v>234910</v>
      </c>
      <c r="T39" s="153">
        <v>235346</v>
      </c>
      <c r="U39" s="153">
        <v>234435</v>
      </c>
      <c r="V39" s="153">
        <v>234949</v>
      </c>
      <c r="W39" s="153">
        <v>237508</v>
      </c>
      <c r="X39" s="153">
        <v>240808</v>
      </c>
      <c r="Y39" s="153">
        <v>240601</v>
      </c>
      <c r="Z39" s="153">
        <v>243965</v>
      </c>
      <c r="AA39" s="153">
        <v>235627</v>
      </c>
      <c r="AB39" s="153">
        <v>252507</v>
      </c>
      <c r="AC39" s="153">
        <v>257288</v>
      </c>
      <c r="AD39" s="153">
        <v>260171</v>
      </c>
      <c r="AE39" s="153">
        <v>264655</v>
      </c>
      <c r="AF39" s="153">
        <v>269188</v>
      </c>
      <c r="AG39" s="153">
        <v>266521</v>
      </c>
      <c r="AH39" s="153">
        <v>276104</v>
      </c>
      <c r="AI39" s="153">
        <v>280712</v>
      </c>
      <c r="AJ39" s="153">
        <v>285085</v>
      </c>
      <c r="AK39" s="153">
        <v>288922</v>
      </c>
      <c r="AL39" s="153">
        <v>294619</v>
      </c>
      <c r="AM39" s="153">
        <v>299638</v>
      </c>
      <c r="AN39" s="153">
        <v>217817</v>
      </c>
      <c r="AO39" s="153">
        <v>300581</v>
      </c>
      <c r="AP39" s="153"/>
      <c r="AQ39" s="153"/>
      <c r="AR39" s="153"/>
      <c r="AS39" s="153"/>
      <c r="AT39" s="153"/>
      <c r="AU39" s="153"/>
      <c r="AV39" s="153"/>
      <c r="AW39" s="153">
        <v>672570</v>
      </c>
      <c r="AX39" s="153">
        <v>679467</v>
      </c>
      <c r="AY39" s="153">
        <v>687041</v>
      </c>
      <c r="AZ39" s="153">
        <v>693664</v>
      </c>
      <c r="BA39" s="153">
        <v>702420</v>
      </c>
      <c r="BB39" s="153">
        <v>710824</v>
      </c>
      <c r="BC39" s="153">
        <v>719508</v>
      </c>
      <c r="BD39" s="153">
        <v>731005</v>
      </c>
      <c r="BE39" s="153">
        <v>758476</v>
      </c>
      <c r="BF39" s="153">
        <v>832915</v>
      </c>
      <c r="BG39" s="153">
        <v>858067</v>
      </c>
      <c r="BH39" s="153">
        <v>879560</v>
      </c>
      <c r="BI39" s="153">
        <v>889071</v>
      </c>
      <c r="BJ39" s="153">
        <v>908689</v>
      </c>
      <c r="BK39" s="153">
        <v>919742</v>
      </c>
      <c r="BL39" s="153">
        <v>925848</v>
      </c>
      <c r="BM39" s="153">
        <v>935242</v>
      </c>
      <c r="BN39" s="153">
        <v>925194</v>
      </c>
      <c r="BO39" s="153">
        <v>933381</v>
      </c>
      <c r="BP39" s="153">
        <v>942015</v>
      </c>
      <c r="BQ39" s="154">
        <v>940854</v>
      </c>
      <c r="BR39" s="56">
        <v>949490</v>
      </c>
      <c r="BS39" s="56">
        <v>955043</v>
      </c>
      <c r="BT39" s="56">
        <v>941619</v>
      </c>
      <c r="BU39" s="56">
        <v>948229</v>
      </c>
      <c r="BV39" s="56">
        <v>948516</v>
      </c>
      <c r="BW39" s="118">
        <v>964530</v>
      </c>
      <c r="BX39" s="118">
        <v>970935</v>
      </c>
      <c r="BY39" s="118">
        <v>951686</v>
      </c>
      <c r="BZ39" s="118">
        <v>955733</v>
      </c>
      <c r="CA39" s="118">
        <v>961636</v>
      </c>
      <c r="CB39" s="118">
        <v>971144</v>
      </c>
      <c r="CC39" s="118">
        <v>1020313</v>
      </c>
      <c r="CD39" s="119">
        <v>1054427</v>
      </c>
      <c r="CE39" s="119">
        <v>1063554</v>
      </c>
      <c r="CF39" s="119">
        <v>1082866</v>
      </c>
      <c r="CG39" s="120">
        <v>1099053</v>
      </c>
      <c r="CH39" s="56">
        <v>1096488</v>
      </c>
      <c r="CI39" s="56">
        <v>1103074</v>
      </c>
      <c r="CJ39" s="56">
        <v>1027475</v>
      </c>
      <c r="CK39" s="56">
        <v>1042447</v>
      </c>
      <c r="CL39" s="56">
        <v>1052016</v>
      </c>
      <c r="CM39" s="56">
        <v>1060931</v>
      </c>
      <c r="CN39" s="56">
        <v>1076283</v>
      </c>
      <c r="CO39" s="56">
        <v>1105684</v>
      </c>
      <c r="CP39" s="56">
        <v>1111715</v>
      </c>
      <c r="CQ39" s="56">
        <v>1131993</v>
      </c>
      <c r="CR39" s="56">
        <v>1149028</v>
      </c>
      <c r="CS39" s="56">
        <v>1164885</v>
      </c>
      <c r="CT39" s="155">
        <v>1176052</v>
      </c>
      <c r="CU39" s="56">
        <v>1184820</v>
      </c>
      <c r="CV39" s="156">
        <v>1194417</v>
      </c>
      <c r="CW39" s="156">
        <v>1208125</v>
      </c>
      <c r="CX39" s="156">
        <v>1215189</v>
      </c>
      <c r="CY39" s="156">
        <v>1234367</v>
      </c>
      <c r="CZ39" s="156">
        <v>1245363</v>
      </c>
      <c r="DA39" s="156">
        <v>1259364</v>
      </c>
      <c r="DB39" s="156">
        <v>1277748</v>
      </c>
      <c r="DC39" s="156">
        <v>1287327</v>
      </c>
      <c r="DD39" s="156">
        <v>1299204</v>
      </c>
    </row>
    <row r="40" spans="1:108" s="111" customFormat="1" ht="19.5" thickBot="1" x14ac:dyDescent="0.3">
      <c r="A40" s="115" t="s">
        <v>23</v>
      </c>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3"/>
      <c r="AR40" s="153"/>
      <c r="AS40" s="153"/>
      <c r="AT40" s="153"/>
      <c r="AU40" s="153"/>
      <c r="AV40" s="153"/>
      <c r="AW40" s="153">
        <v>513</v>
      </c>
      <c r="AX40" s="153">
        <v>529</v>
      </c>
      <c r="AY40" s="153">
        <v>536</v>
      </c>
      <c r="AZ40" s="153">
        <v>545</v>
      </c>
      <c r="BA40" s="153">
        <v>581</v>
      </c>
      <c r="BB40" s="153">
        <v>564</v>
      </c>
      <c r="BC40" s="153">
        <v>579</v>
      </c>
      <c r="BD40" s="153">
        <v>366</v>
      </c>
      <c r="BE40" s="153">
        <v>349</v>
      </c>
      <c r="BF40" s="153">
        <v>373</v>
      </c>
      <c r="BG40" s="153">
        <v>381</v>
      </c>
      <c r="BH40" s="153">
        <v>446</v>
      </c>
      <c r="BI40" s="153">
        <v>383</v>
      </c>
      <c r="BJ40" s="153">
        <v>371</v>
      </c>
      <c r="BK40" s="153">
        <v>394</v>
      </c>
      <c r="BL40" s="153">
        <v>412</v>
      </c>
      <c r="BM40" s="153">
        <v>447</v>
      </c>
      <c r="BN40" s="153">
        <v>414</v>
      </c>
      <c r="BO40" s="153">
        <v>428</v>
      </c>
      <c r="BP40" s="153">
        <v>435</v>
      </c>
      <c r="BQ40" s="154">
        <v>426</v>
      </c>
      <c r="BR40" s="56">
        <v>349</v>
      </c>
      <c r="BS40" s="56">
        <v>352</v>
      </c>
      <c r="BT40" s="56">
        <v>456</v>
      </c>
      <c r="BU40" s="56">
        <v>366</v>
      </c>
      <c r="BV40" s="56">
        <v>393</v>
      </c>
      <c r="BW40" s="118">
        <v>257</v>
      </c>
      <c r="BX40" s="118">
        <v>424</v>
      </c>
      <c r="BY40" s="118">
        <v>476</v>
      </c>
      <c r="BZ40" s="118">
        <v>452</v>
      </c>
      <c r="CA40" s="118">
        <v>465</v>
      </c>
      <c r="CB40" s="118">
        <v>453</v>
      </c>
      <c r="CC40" s="118">
        <v>479</v>
      </c>
      <c r="CD40" s="119">
        <v>501</v>
      </c>
      <c r="CE40" s="119">
        <v>501</v>
      </c>
      <c r="CF40" s="119">
        <v>594</v>
      </c>
      <c r="CG40" s="120">
        <v>516</v>
      </c>
      <c r="CH40" s="56">
        <v>516</v>
      </c>
      <c r="CI40" s="56">
        <v>601</v>
      </c>
      <c r="CJ40" s="56">
        <v>565</v>
      </c>
      <c r="CK40" s="56">
        <v>617</v>
      </c>
      <c r="CL40" s="56">
        <v>657</v>
      </c>
      <c r="CM40" s="56">
        <v>536</v>
      </c>
      <c r="CN40" s="56">
        <v>1356</v>
      </c>
      <c r="CO40" s="56">
        <v>1453</v>
      </c>
      <c r="CP40" s="56">
        <v>1524</v>
      </c>
      <c r="CQ40" s="56">
        <v>1656</v>
      </c>
      <c r="CR40" s="56">
        <v>2109</v>
      </c>
      <c r="CS40" s="56">
        <v>2001</v>
      </c>
      <c r="CT40" s="155">
        <v>2242</v>
      </c>
      <c r="CU40" s="56">
        <v>1910</v>
      </c>
      <c r="CV40" s="156">
        <v>766</v>
      </c>
      <c r="CW40" s="156">
        <v>1421</v>
      </c>
      <c r="CX40" s="156">
        <v>2320</v>
      </c>
      <c r="CY40" s="156">
        <v>2777</v>
      </c>
      <c r="CZ40" s="156">
        <v>3072</v>
      </c>
      <c r="DA40" s="156">
        <v>3162</v>
      </c>
      <c r="DB40" s="156">
        <v>3489</v>
      </c>
      <c r="DC40" s="156">
        <v>3588</v>
      </c>
      <c r="DD40" s="156">
        <v>4317</v>
      </c>
    </row>
    <row r="41" spans="1:108" s="111" customFormat="1" ht="19.5" thickBot="1" x14ac:dyDescent="0.3">
      <c r="A41" s="115"/>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4"/>
      <c r="AR41" s="153"/>
      <c r="AS41" s="153"/>
      <c r="AT41" s="153"/>
      <c r="AU41" s="153"/>
      <c r="AV41" s="153"/>
      <c r="AW41" s="153"/>
      <c r="AX41" s="153"/>
      <c r="AY41" s="153"/>
      <c r="AZ41" s="153"/>
      <c r="BA41" s="153"/>
      <c r="BB41" s="153"/>
      <c r="BC41" s="153"/>
      <c r="BD41" s="153"/>
      <c r="BE41" s="153"/>
      <c r="BF41" s="153"/>
      <c r="BG41" s="153"/>
      <c r="BH41" s="158"/>
      <c r="BI41" s="159"/>
      <c r="BJ41" s="159"/>
      <c r="BK41" s="159"/>
      <c r="BL41" s="159"/>
      <c r="BM41" s="159"/>
      <c r="BN41" s="159"/>
      <c r="BO41" s="159"/>
      <c r="BP41" s="159"/>
      <c r="BQ41" s="160"/>
      <c r="BR41" s="56"/>
      <c r="BS41" s="56"/>
      <c r="BT41" s="56"/>
      <c r="BU41" s="56"/>
      <c r="BV41" s="56"/>
      <c r="BW41" s="118"/>
      <c r="BX41" s="118"/>
      <c r="BY41" s="118"/>
      <c r="BZ41" s="118"/>
      <c r="CA41" s="118"/>
      <c r="CB41" s="118"/>
      <c r="CC41" s="118"/>
      <c r="CD41" s="119"/>
      <c r="CE41" s="119"/>
      <c r="CF41" s="119"/>
      <c r="CG41" s="120"/>
      <c r="CH41" s="56"/>
      <c r="CI41" s="56"/>
      <c r="CJ41" s="56"/>
      <c r="CK41" s="56"/>
      <c r="CL41" s="56"/>
      <c r="CM41" s="56"/>
      <c r="CN41" s="56"/>
      <c r="CO41" s="56"/>
      <c r="CP41" s="56"/>
      <c r="CQ41" s="56"/>
      <c r="CR41" s="56"/>
      <c r="CS41" s="56"/>
      <c r="CT41" s="155"/>
      <c r="CU41" s="56"/>
      <c r="CV41" s="156"/>
      <c r="CW41" s="156"/>
      <c r="CX41" s="156"/>
      <c r="CY41" s="156"/>
      <c r="CZ41" s="156"/>
      <c r="DA41" s="156"/>
      <c r="DB41" s="156"/>
      <c r="DC41" s="156"/>
      <c r="DD41" s="156"/>
    </row>
    <row r="42" spans="1:108" s="111" customFormat="1" ht="19.5" thickTop="1" x14ac:dyDescent="0.25">
      <c r="A42" s="115" t="s">
        <v>24</v>
      </c>
      <c r="B42" s="161">
        <v>238413</v>
      </c>
      <c r="C42" s="161">
        <v>238093</v>
      </c>
      <c r="D42" s="161">
        <v>261162</v>
      </c>
      <c r="E42" s="161">
        <v>277292</v>
      </c>
      <c r="F42" s="161">
        <v>283585</v>
      </c>
      <c r="G42" s="161">
        <v>266059</v>
      </c>
      <c r="H42" s="161">
        <v>290958</v>
      </c>
      <c r="I42" s="161">
        <v>283367</v>
      </c>
      <c r="J42" s="161">
        <v>264927</v>
      </c>
      <c r="K42" s="161">
        <v>315412</v>
      </c>
      <c r="L42" s="161">
        <v>295863</v>
      </c>
      <c r="M42" s="161">
        <v>392058</v>
      </c>
      <c r="N42" s="161">
        <v>351065</v>
      </c>
      <c r="O42" s="161">
        <v>327122</v>
      </c>
      <c r="P42" s="161">
        <v>380181</v>
      </c>
      <c r="Q42" s="161">
        <v>385013</v>
      </c>
      <c r="R42" s="161">
        <v>366954</v>
      </c>
      <c r="S42" s="161">
        <v>406022</v>
      </c>
      <c r="T42" s="161">
        <v>392209</v>
      </c>
      <c r="U42" s="161">
        <v>375620</v>
      </c>
      <c r="V42" s="161">
        <v>410190</v>
      </c>
      <c r="W42" s="161">
        <v>398849</v>
      </c>
      <c r="X42" s="161">
        <v>525624</v>
      </c>
      <c r="Y42" s="161">
        <v>402112</v>
      </c>
      <c r="Z42" s="161">
        <v>375413</v>
      </c>
      <c r="AA42" s="161">
        <v>422037</v>
      </c>
      <c r="AB42" s="161">
        <v>435923</v>
      </c>
      <c r="AC42" s="161">
        <v>441066</v>
      </c>
      <c r="AD42" s="161">
        <v>420177</v>
      </c>
      <c r="AE42" s="161">
        <v>454337</v>
      </c>
      <c r="AF42" s="161">
        <v>481938</v>
      </c>
      <c r="AG42" s="161">
        <v>466579</v>
      </c>
      <c r="AH42" s="161">
        <v>504400</v>
      </c>
      <c r="AI42" s="161">
        <v>500404</v>
      </c>
      <c r="AJ42" s="161">
        <v>614221</v>
      </c>
      <c r="AK42" s="161">
        <v>506560</v>
      </c>
      <c r="AL42" s="161">
        <v>482473</v>
      </c>
      <c r="AM42" s="161">
        <v>540918</v>
      </c>
      <c r="AN42" s="161">
        <v>534150</v>
      </c>
      <c r="AO42" s="161">
        <v>545998</v>
      </c>
      <c r="AP42" s="161"/>
      <c r="AQ42" s="154"/>
      <c r="AR42" s="162"/>
      <c r="AS42" s="162"/>
      <c r="AT42" s="162"/>
      <c r="AU42" s="162"/>
      <c r="AV42" s="162"/>
      <c r="AW42" s="162">
        <v>484014</v>
      </c>
      <c r="AX42" s="162">
        <v>441607</v>
      </c>
      <c r="AY42" s="162">
        <v>478285</v>
      </c>
      <c r="AZ42" s="162">
        <v>472079</v>
      </c>
      <c r="BA42" s="162">
        <v>492814</v>
      </c>
      <c r="BB42" s="162">
        <v>464036</v>
      </c>
      <c r="BC42" s="162">
        <v>509329</v>
      </c>
      <c r="BD42" s="162">
        <v>516251</v>
      </c>
      <c r="BE42" s="162">
        <v>510762</v>
      </c>
      <c r="BF42" s="162">
        <v>557220</v>
      </c>
      <c r="BG42" s="162">
        <v>552943</v>
      </c>
      <c r="BH42" s="162">
        <v>689013</v>
      </c>
      <c r="BI42" s="162">
        <v>618500</v>
      </c>
      <c r="BJ42" s="162">
        <v>574868</v>
      </c>
      <c r="BK42" s="162">
        <v>655362</v>
      </c>
      <c r="BL42" s="162">
        <v>653193</v>
      </c>
      <c r="BM42" s="162">
        <v>706131</v>
      </c>
      <c r="BN42" s="162">
        <v>665428</v>
      </c>
      <c r="BO42" s="162">
        <v>715621</v>
      </c>
      <c r="BP42" s="162">
        <v>722923</v>
      </c>
      <c r="BQ42" s="163">
        <v>700193</v>
      </c>
      <c r="BR42" s="123">
        <v>763127</v>
      </c>
      <c r="BS42" s="123">
        <v>754532</v>
      </c>
      <c r="BT42" s="123">
        <v>928264</v>
      </c>
      <c r="BU42" s="123">
        <v>802564</v>
      </c>
      <c r="BV42" s="123">
        <v>758901</v>
      </c>
      <c r="BW42" s="124">
        <v>876852</v>
      </c>
      <c r="BX42" s="124">
        <v>862030</v>
      </c>
      <c r="BY42" s="124">
        <v>913581</v>
      </c>
      <c r="BZ42" s="124">
        <v>874714</v>
      </c>
      <c r="CA42" s="124">
        <v>949522</v>
      </c>
      <c r="CB42" s="124">
        <v>948363</v>
      </c>
      <c r="CC42" s="124">
        <v>926335</v>
      </c>
      <c r="CD42" s="125">
        <v>1015480</v>
      </c>
      <c r="CE42" s="125">
        <v>1004407</v>
      </c>
      <c r="CF42" s="125">
        <v>1244147</v>
      </c>
      <c r="CG42" s="126">
        <v>1067960</v>
      </c>
      <c r="CH42" s="123">
        <v>1028234</v>
      </c>
      <c r="CI42" s="123">
        <v>1095154</v>
      </c>
      <c r="CJ42" s="123">
        <v>1207603</v>
      </c>
      <c r="CK42" s="123">
        <v>1282690</v>
      </c>
      <c r="CL42" s="123">
        <v>1252951</v>
      </c>
      <c r="CM42" s="123">
        <v>1323761</v>
      </c>
      <c r="CN42" s="123">
        <v>1388106</v>
      </c>
      <c r="CO42" s="123">
        <v>1390360</v>
      </c>
      <c r="CP42" s="123">
        <v>1518406</v>
      </c>
      <c r="CQ42" s="123">
        <v>1507734</v>
      </c>
      <c r="CR42" s="123">
        <v>1833650</v>
      </c>
      <c r="CS42" s="123">
        <v>1596940</v>
      </c>
      <c r="CT42" s="164">
        <v>1565197</v>
      </c>
      <c r="CU42" s="123">
        <v>1680379</v>
      </c>
      <c r="CV42" s="165">
        <v>1601207</v>
      </c>
      <c r="CW42" s="165">
        <v>1892092</v>
      </c>
      <c r="CX42" s="165">
        <v>1898007</v>
      </c>
      <c r="CY42" s="165">
        <v>2041337</v>
      </c>
      <c r="CZ42" s="165">
        <v>2068502</v>
      </c>
      <c r="DA42" s="165">
        <v>2035378</v>
      </c>
      <c r="DB42" s="165">
        <v>2250420</v>
      </c>
      <c r="DC42" s="165">
        <v>2203339</v>
      </c>
      <c r="DD42" s="165">
        <v>2827459</v>
      </c>
    </row>
    <row r="43" spans="1:108" s="64" customFormat="1" ht="19.5" thickBot="1" x14ac:dyDescent="0.3">
      <c r="A43" s="129" t="s">
        <v>25</v>
      </c>
      <c r="B43" s="166">
        <v>43475.962768999998</v>
      </c>
      <c r="C43" s="166">
        <v>53599.680598999999</v>
      </c>
      <c r="D43" s="166">
        <v>50754</v>
      </c>
      <c r="E43" s="166">
        <v>44273.632428999998</v>
      </c>
      <c r="F43" s="166">
        <v>56415.093000000001</v>
      </c>
      <c r="G43" s="166">
        <v>69886.773830000006</v>
      </c>
      <c r="H43" s="166">
        <v>95686.427930000005</v>
      </c>
      <c r="I43" s="166">
        <v>99053.420203000001</v>
      </c>
      <c r="J43" s="166">
        <v>109788.97238200001</v>
      </c>
      <c r="K43" s="166">
        <v>94589.501147999996</v>
      </c>
      <c r="L43" s="166">
        <v>111014.214874</v>
      </c>
      <c r="M43" s="166">
        <v>135896.03765000001</v>
      </c>
      <c r="N43" s="166">
        <v>91072.939985999998</v>
      </c>
      <c r="O43" s="166">
        <v>105733.91310200001</v>
      </c>
      <c r="P43" s="166">
        <v>156737.17344799999</v>
      </c>
      <c r="Q43" s="166">
        <v>88654.171180000005</v>
      </c>
      <c r="R43" s="166">
        <v>123315.401</v>
      </c>
      <c r="S43" s="166">
        <v>110439.07325723401</v>
      </c>
      <c r="T43" s="166">
        <v>83870.612330999997</v>
      </c>
      <c r="U43" s="166">
        <v>131569.13808400001</v>
      </c>
      <c r="V43" s="166">
        <v>105040.50852712478</v>
      </c>
      <c r="W43" s="166">
        <v>84908.775735624222</v>
      </c>
      <c r="X43" s="166">
        <v>187514.1931471756</v>
      </c>
      <c r="Y43" s="166">
        <v>117692.056832556</v>
      </c>
      <c r="Z43" s="166">
        <v>82396.713636</v>
      </c>
      <c r="AA43" s="166">
        <v>104323</v>
      </c>
      <c r="AB43" s="166">
        <v>97269</v>
      </c>
      <c r="AC43" s="166">
        <v>126271.62020400001</v>
      </c>
      <c r="AD43" s="166">
        <v>179424.24770530299</v>
      </c>
      <c r="AE43" s="166">
        <v>143778.00127400001</v>
      </c>
      <c r="AF43" s="166">
        <v>126622.30538200001</v>
      </c>
      <c r="AG43" s="166">
        <v>146464.13355699999</v>
      </c>
      <c r="AH43" s="166">
        <v>159790.540978</v>
      </c>
      <c r="AI43" s="166">
        <v>201645.420835</v>
      </c>
      <c r="AJ43" s="166">
        <v>268652.59542799997</v>
      </c>
      <c r="AK43" s="166">
        <v>177035.007265758</v>
      </c>
      <c r="AL43" s="166">
        <v>213554.44691599999</v>
      </c>
      <c r="AM43" s="166">
        <f>254231630497.023/1000000</f>
        <v>254231.630497023</v>
      </c>
      <c r="AN43" s="166">
        <v>212520</v>
      </c>
      <c r="AO43" s="166">
        <v>170706.24584941001</v>
      </c>
      <c r="AP43" s="166"/>
      <c r="AQ43" s="167"/>
      <c r="AR43" s="168"/>
      <c r="AS43" s="168"/>
      <c r="AT43" s="168"/>
      <c r="AU43" s="168"/>
      <c r="AV43" s="168"/>
      <c r="AW43" s="168">
        <v>144.076719</v>
      </c>
      <c r="AX43" s="168">
        <v>139.514498</v>
      </c>
      <c r="AY43" s="168">
        <v>151.15639999999999</v>
      </c>
      <c r="AZ43" s="168">
        <v>152.35351800000001</v>
      </c>
      <c r="BA43" s="168">
        <v>171.221</v>
      </c>
      <c r="BB43" s="168">
        <v>165.06743270000001</v>
      </c>
      <c r="BC43" s="168">
        <v>191.357879</v>
      </c>
      <c r="BD43" s="168">
        <v>198</v>
      </c>
      <c r="BE43" s="168">
        <v>209</v>
      </c>
      <c r="BF43" s="168">
        <v>240.162262</v>
      </c>
      <c r="BG43" s="168">
        <v>254</v>
      </c>
      <c r="BH43" s="168">
        <v>356.887002</v>
      </c>
      <c r="BI43" s="168">
        <v>261</v>
      </c>
      <c r="BJ43" s="168">
        <v>264.89435500000002</v>
      </c>
      <c r="BK43" s="168">
        <v>319.31384800000001</v>
      </c>
      <c r="BL43" s="168">
        <v>318.80098099999998</v>
      </c>
      <c r="BM43" s="168">
        <v>371</v>
      </c>
      <c r="BN43" s="168">
        <v>359.79</v>
      </c>
      <c r="BO43" s="168">
        <v>387</v>
      </c>
      <c r="BP43" s="168">
        <v>411</v>
      </c>
      <c r="BQ43" s="167">
        <v>414</v>
      </c>
      <c r="BR43" s="130">
        <v>462</v>
      </c>
      <c r="BS43" s="130">
        <v>494</v>
      </c>
      <c r="BT43" s="130">
        <v>683</v>
      </c>
      <c r="BU43" s="131">
        <v>445</v>
      </c>
      <c r="BV43" s="130">
        <v>498</v>
      </c>
      <c r="BW43" s="169">
        <v>628</v>
      </c>
      <c r="BX43" s="169">
        <v>598</v>
      </c>
      <c r="BY43" s="169">
        <v>685</v>
      </c>
      <c r="BZ43" s="169">
        <v>658</v>
      </c>
      <c r="CA43" s="169">
        <v>740</v>
      </c>
      <c r="CB43" s="169">
        <v>746</v>
      </c>
      <c r="CC43" s="169">
        <v>750</v>
      </c>
      <c r="CD43" s="170">
        <v>883.54638162000003</v>
      </c>
      <c r="CE43" s="170">
        <v>892.819615</v>
      </c>
      <c r="CF43" s="170">
        <v>1259.60703582</v>
      </c>
      <c r="CG43" s="171">
        <v>912.87033027999996</v>
      </c>
      <c r="CH43" s="130">
        <v>942.25861424000004</v>
      </c>
      <c r="CI43" s="130">
        <v>1131.9104803</v>
      </c>
      <c r="CJ43" s="130">
        <v>1201.6992961200001</v>
      </c>
      <c r="CK43" s="130">
        <v>1365</v>
      </c>
      <c r="CL43" s="130">
        <v>1323</v>
      </c>
      <c r="CM43" s="130">
        <v>1485.02323998</v>
      </c>
      <c r="CN43" s="130">
        <v>1547</v>
      </c>
      <c r="CO43" s="130">
        <v>1550</v>
      </c>
      <c r="CP43" s="130">
        <v>1780</v>
      </c>
      <c r="CQ43" s="130">
        <v>1733</v>
      </c>
      <c r="CR43" s="130">
        <v>2382</v>
      </c>
      <c r="CS43" s="172">
        <v>1790</v>
      </c>
      <c r="CT43" s="136">
        <v>1813.2225481200001</v>
      </c>
      <c r="CU43" s="136">
        <v>1754.5599538699998</v>
      </c>
      <c r="CV43" s="173">
        <v>1719</v>
      </c>
      <c r="CW43" s="173">
        <v>2336</v>
      </c>
      <c r="CX43" s="173">
        <v>2420</v>
      </c>
      <c r="CY43" s="173">
        <v>2678</v>
      </c>
      <c r="CZ43" s="173">
        <v>2669.7463369700004</v>
      </c>
      <c r="DA43" s="173">
        <v>2666</v>
      </c>
      <c r="DB43" s="173">
        <v>2979</v>
      </c>
      <c r="DC43" s="173">
        <v>2906</v>
      </c>
      <c r="DD43" s="173">
        <v>4209</v>
      </c>
    </row>
    <row r="44" spans="1:108" s="111" customFormat="1" ht="19.5" thickTop="1" x14ac:dyDescent="0.25">
      <c r="A44" s="92" t="s">
        <v>26</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5"/>
      <c r="BV44" s="174"/>
      <c r="BW44" s="176"/>
      <c r="BX44" s="176"/>
      <c r="BY44" s="176"/>
      <c r="BZ44" s="176"/>
      <c r="CA44" s="176"/>
      <c r="CB44" s="176"/>
      <c r="CC44" s="176"/>
      <c r="CD44" s="176"/>
      <c r="CE44" s="176"/>
      <c r="CF44" s="176"/>
      <c r="CG44" s="176"/>
      <c r="CH44" s="176"/>
      <c r="CI44" s="176"/>
      <c r="CJ44" s="176"/>
      <c r="CK44" s="176"/>
      <c r="CL44" s="176"/>
      <c r="CM44" s="176"/>
      <c r="CN44" s="176"/>
      <c r="CO44" s="176"/>
      <c r="CP44" s="176"/>
      <c r="CQ44" s="176"/>
      <c r="CR44" s="176"/>
      <c r="CS44" s="176"/>
      <c r="CT44" s="176"/>
      <c r="CU44" s="176"/>
      <c r="CV44" s="176"/>
      <c r="CW44" s="176"/>
      <c r="CX44" s="176"/>
      <c r="CY44" s="176"/>
      <c r="CZ44" s="176"/>
      <c r="DA44" s="176"/>
      <c r="DB44" s="176"/>
      <c r="DC44" s="176"/>
      <c r="DD44" s="176"/>
    </row>
    <row r="45" spans="1:108" s="94" customFormat="1" x14ac:dyDescent="0.25">
      <c r="A45" s="92" t="s">
        <v>27</v>
      </c>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t="s">
        <v>28</v>
      </c>
      <c r="BI45" s="93"/>
      <c r="BJ45" s="93"/>
      <c r="BK45" s="93"/>
      <c r="BL45" s="93"/>
      <c r="BM45" s="93"/>
      <c r="BN45" s="93"/>
      <c r="BO45" s="93"/>
      <c r="BP45" s="93"/>
      <c r="BQ45" s="93"/>
      <c r="BT45" s="93"/>
      <c r="BU45" s="93"/>
      <c r="BV45" s="93"/>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row>
    <row r="46" spans="1:108" s="94" customFormat="1" x14ac:dyDescent="0.25">
      <c r="A46" s="92" t="s">
        <v>29</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T46" s="93"/>
      <c r="BU46" s="93"/>
      <c r="BV46" s="93"/>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row>
    <row r="47" spans="1:108" s="94" customFormat="1" x14ac:dyDescent="0.25">
      <c r="A47" s="92" t="s">
        <v>30</v>
      </c>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T47" s="93"/>
      <c r="BU47" s="93"/>
      <c r="BV47" s="93"/>
      <c r="BW47" s="95"/>
      <c r="BX47" s="95"/>
      <c r="BY47" s="95"/>
      <c r="BZ47" s="95"/>
      <c r="CA47" s="95"/>
      <c r="CB47" s="95"/>
      <c r="CC47" s="95"/>
      <c r="CD47" s="95"/>
      <c r="CE47" s="95"/>
      <c r="CF47" s="95"/>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row>
  </sheetData>
  <pageMargins left="0.7" right="0.7"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39-40-41</vt:lpstr>
      <vt:lpstr>'39-40-41'!Print_Area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Farrah</dc:creator>
  <cp:lastModifiedBy>Mohamed, Farrah</cp:lastModifiedBy>
  <dcterms:created xsi:type="dcterms:W3CDTF">2023-11-08T09:44:16Z</dcterms:created>
  <dcterms:modified xsi:type="dcterms:W3CDTF">2023-11-08T09:45:11Z</dcterms:modified>
</cp:coreProperties>
</file>