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mohamed\Documents\Planning Research &amp; Development\2023\Wrangling\NewData set\To Upload\MSB\"/>
    </mc:Choice>
  </mc:AlternateContent>
  <bookViews>
    <workbookView xWindow="0" yWindow="0" windowWidth="25200" windowHeight="11880"/>
  </bookViews>
  <sheets>
    <sheet name="31-32-3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_123Graph_A" hidden="1">[1]Work_sect!#REF!</definedName>
    <definedName name="__123Graph_ACurrent" hidden="1">[2]CPIINDEX!$O$263:$O$310</definedName>
    <definedName name="__123Graph_AREER" hidden="1">[3]ER!#REF!</definedName>
    <definedName name="__123Graph_B" hidden="1">[1]Work_sect!#REF!</definedName>
    <definedName name="__123Graph_BCurrent" hidden="1">[2]CPIINDEX!$S$263:$S$310</definedName>
    <definedName name="__123Graph_BREER" hidden="1">[3]ER!#REF!</definedName>
    <definedName name="__123Graph_C" hidden="1">[1]Work_sect!#REF!</definedName>
    <definedName name="__123Graph_CREER" hidden="1">[3]ER!#REF!</definedName>
    <definedName name="__123Graph_D" hidden="1">[1]Work_sect!#REF!</definedName>
    <definedName name="__123Graph_E" hidden="1">[1]Work_sect!#REF!</definedName>
    <definedName name="__123Graph_F" hidden="1">[1]Work_sect!#REF!</definedName>
    <definedName name="__123Graph_X" hidden="1">[1]Work_sect!#REF!</definedName>
    <definedName name="__123Graph_XCurrent" hidden="1">[2]CPIINDEX!$B$263:$B$310</definedName>
    <definedName name="_10__123Graph_BChart_4A" hidden="1">[2]CPIINDEX!#REF!</definedName>
    <definedName name="_11__123Graph_BCPI_ER_LOG" hidden="1">[3]ER!#REF!</definedName>
    <definedName name="_12__123Graph_BIBA_IBRD" hidden="1">[3]WB!#REF!</definedName>
    <definedName name="_13__123Graph_XChart_1A" hidden="1">[2]CPIINDEX!$B$263:$B$310</definedName>
    <definedName name="_14__123Graph_XChart_2A" hidden="1">[2]CPIINDEX!$B$203:$B$310</definedName>
    <definedName name="_15__123Graph_XChart_3A" hidden="1">[2]CPIINDEX!$B$203:$B$310</definedName>
    <definedName name="_16__123Graph_XChart_4A" hidden="1">[2]CPIINDEX!$B$239:$B$298</definedName>
    <definedName name="_3__123Graph_AChart_1A" hidden="1">[2]CPIINDEX!$O$263:$O$310</definedName>
    <definedName name="_3__123Graph_ACPI_ER_LOG" hidden="1">[3]ER!#REF!</definedName>
    <definedName name="_4__123Graph_AChart_2A" hidden="1">[2]CPIINDEX!$K$203:$K$304</definedName>
    <definedName name="_4__123Graph_BCPI_ER_LOG" hidden="1">[3]ER!#REF!</definedName>
    <definedName name="_5__123Graph_AChart_3A" hidden="1">[2]CPIINDEX!$O$203:$O$304</definedName>
    <definedName name="_5__123Graph_BIBA_IBRD" hidden="1">[3]WB!#REF!</definedName>
    <definedName name="_6__123Graph_AChart_4A" hidden="1">[2]CPIINDEX!$O$239:$O$298</definedName>
    <definedName name="_7__123Graph_ACPI_ER_LOG" hidden="1">[3]ER!#REF!</definedName>
    <definedName name="_8__123Graph_BChart_1A" hidden="1">[2]CPIINDEX!$S$263:$S$310</definedName>
    <definedName name="_9__123Graph_BChart_3A" hidden="1">[2]CPIINDEX!#REF!</definedName>
    <definedName name="_Fill" hidden="1">#REF!</definedName>
    <definedName name="_Fill1" hidden="1">#REF!</definedName>
    <definedName name="_xlnm._FilterDatabase" hidden="1">[5]C!$P$428:$T$428</definedName>
    <definedName name="_Key1" hidden="1">'[6]Savings &amp; Invest.'!$M$5</definedName>
    <definedName name="_Key2" hidden="1">'[7]11 rev 94 '!#REF!</definedName>
    <definedName name="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Order1" hidden="1">0</definedName>
    <definedName name="_Order2" hidden="1">0</definedName>
    <definedName name="_Parse_Out" hidden="1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abu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Cwvu.PLA1." hidden="1">'[8]COP FED'!#REF!</definedName>
    <definedName name="ACwvu.PLA2." hidden="1">'[8]COP FED'!$A$1:$N$49</definedName>
    <definedName name="anscount" hidden="1">2</definedName>
    <definedName name="Argentin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s" hidden="1">{#N/A,#N/A,TRUE,"Table1USD";#N/A,#N/A,TRUE,"Table1GBP"}</definedName>
    <definedName name="asdfasf" hidden="1">{#N/A,#N/A,FALSE,"INTERST"}</definedName>
    <definedName name="asdgb" hidden="1">{#N/A,#N/A,TRUE,"Table1USD";#N/A,#N/A,TRUE,"Table1GBP"}</definedName>
    <definedName name="BLPH1" hidden="1">'[9]Ex rate bloom'!$A$4</definedName>
    <definedName name="BLPH14" hidden="1">[10]Raw_1!#REF!</definedName>
    <definedName name="BLPH2" hidden="1">'[9]Ex rate bloom'!$D$4</definedName>
    <definedName name="BLPH3" hidden="1">'[9]Ex rate bloom'!$G$4</definedName>
    <definedName name="BLPH4" hidden="1">'[9]Ex rate bloom'!$J$4</definedName>
    <definedName name="BLPH5" hidden="1">'[9]Ex rate bloom'!$M$4</definedName>
    <definedName name="BLPH6" hidden="1">'[9]Ex rate bloom'!$P$4</definedName>
    <definedName name="BLPH7" hidden="1">'[9]Ex rate bloom'!$S$4</definedName>
    <definedName name="BLPH8" hidden="1">'[9]Ex rate bloom'!$V$4</definedName>
    <definedName name="BLPH80" hidden="1">'[11]Technology indices '!$A$4</definedName>
    <definedName name="BLPH81" hidden="1">'[11]Technology indices '!$E$4</definedName>
    <definedName name="BLPH82" hidden="1">'[11]Technology indices '!$I$4</definedName>
    <definedName name="board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c" hidden="1">{"Riqfin97",#N/A,FALSE,"Tran";"Riqfinpro",#N/A,FALSE,"Tran"}</definedName>
    <definedName name="CIQWBGuid" hidden="1">"69c6c1f5-b121-486a-aca7-1483f0c3521f"</definedName>
    <definedName name="contents2" hidden="1">[12]MSRV!#REF!</definedName>
    <definedName name="cp" hidden="1">'[13]C Summary'!#REF!</definedName>
    <definedName name="Cwvu.a." hidden="1">[14]BOP!$A$36:$IV$36,[14]BOP!$A$44:$IV$44,[14]BOP!$A$59:$IV$59,[14]BOP!#REF!,[14]BOP!#REF!,[14]BOP!$A$81:$IV$88</definedName>
    <definedName name="Cwvu.bop." hidden="1">[14]BOP!$A$36:$IV$36,[14]BOP!$A$44:$IV$44,[14]BOP!$A$59:$IV$59,[14]BOP!#REF!,[14]BOP!#REF!,[14]BOP!$A$81:$IV$88</definedName>
    <definedName name="Cwvu.bop.sr." hidden="1">[14]BOP!$A$36:$IV$36,[14]BOP!$A$44:$IV$44,[14]BOP!$A$59:$IV$59,[14]BOP!#REF!,[14]BOP!#REF!,[14]BOP!$A$81:$IV$88</definedName>
    <definedName name="Cwvu.bopsdr.sr." hidden="1">[14]BOP!$A$36:$IV$36,[14]BOP!$A$44:$IV$44,[14]BOP!$A$59:$IV$59,[14]BOP!#REF!,[14]BOP!#REF!,[14]BOP!$A$81:$IV$88</definedName>
    <definedName name="Cwvu.cotton." hidden="1">[14]BOP!$A$36:$IV$36,[14]BOP!$A$44:$IV$44,[14]BOP!$A$59:$IV$59,[14]BOP!#REF!,[14]BOP!#REF!,[14]BOP!$A$79:$IV$79,[14]BOP!$A$81:$IV$88,[14]BOP!#REF!</definedName>
    <definedName name="Cwvu.cottonall." hidden="1">[14]BOP!$A$36:$IV$36,[14]BOP!$A$44:$IV$44,[14]BOP!$A$59:$IV$59,[14]BOP!#REF!,[14]BOP!#REF!,[14]BOP!$A$79:$IV$79,[14]BOP!$A$81:$IV$88</definedName>
    <definedName name="Cwvu.exportdetails." hidden="1">[14]BOP!$A$36:$IV$36,[14]BOP!$A$44:$IV$44,[14]BOP!$A$59:$IV$59,[14]BOP!#REF!,[14]BOP!#REF!,[14]BOP!$A$79:$IV$79,[14]BOP!#REF!</definedName>
    <definedName name="Cwvu.exports." hidden="1">[14]BOP!$A$36:$IV$36,[14]BOP!$A$44:$IV$44,[14]BOP!$A$59:$IV$59,[14]BOP!#REF!,[14]BOP!#REF!,[14]BOP!$A$79:$IV$79,[14]BOP!$A$81:$IV$88,[14]BOP!#REF!</definedName>
    <definedName name="Cwvu.gold." hidden="1">[14]BOP!$A$36:$IV$36,[14]BOP!$A$44:$IV$44,[14]BOP!$A$59:$IV$59,[14]BOP!#REF!,[14]BOP!#REF!,[14]BOP!$A$79:$IV$79,[14]BOP!$A$81:$IV$88,[14]BOP!#REF!</definedName>
    <definedName name="Cwvu.goldall." hidden="1">[14]BOP!$A$36:$IV$36,[14]BOP!$A$44:$IV$44,[14]BOP!$A$59:$IV$59,[14]BOP!#REF!,[14]BOP!#REF!,[14]BOP!$A$79:$IV$79,[14]BOP!$A$81:$IV$88,[14]BOP!#REF!</definedName>
    <definedName name="Cwvu.imports." hidden="1">[14]BOP!$A$36:$IV$36,[14]BOP!$A$44:$IV$44,[14]BOP!$A$59:$IV$59,[14]BOP!#REF!,[14]BOP!#REF!,[14]BOP!$A$79:$IV$79,[14]BOP!$A$81:$IV$88,[14]BOP!#REF!,[14]BOP!#REF!</definedName>
    <definedName name="Cwvu.importsall." hidden="1">[14]BOP!$A$36:$IV$36,[14]BOP!$A$44:$IV$44,[14]BOP!$A$59:$IV$59,[14]BOP!#REF!,[14]BOP!#REF!,[14]BOP!$A$79:$IV$79,[14]BOP!$A$81:$IV$88,[14]BOP!#REF!,[14]BOP!#REF!</definedName>
    <definedName name="Cwvu.Print." hidden="1">[15]Indic!$A$109:$IV$109,[15]Indic!$A$196:$IV$197,[15]Indic!$A$208:$IV$209,[15]Indic!$A$217:$IV$218</definedName>
    <definedName name="Cwvu.tot." hidden="1">[14]BOP!$A$36:$IV$36,[14]BOP!$A$44:$IV$44,[14]BOP!$A$59:$IV$59,[14]BOP!#REF!,[14]BOP!#REF!,[14]BOP!$A$79:$IV$79</definedName>
    <definedName name="dd" hidden="1">{"Riqfin97",#N/A,FALSE,"Tran";"Riqfinpro",#N/A,FALSE,"Tran"}</definedName>
    <definedName name="dg" hidden="1">{#N/A,#N/A,TRUE,"Table1USD";#N/A,#N/A,TRUE,"Table1GBP"}</definedName>
    <definedName name="dr" hidden="1">{#N/A,#N/A,TRUE,"Table1USD";#N/A,#N/A,TRUE,"Table1GBP"}</definedName>
    <definedName name="dsfgds" hidden="1">#REF!</definedName>
    <definedName name="eee" hidden="1">{"Tab1",#N/A,FALSE,"P";"Tab2",#N/A,FALSE,"P"}</definedName>
    <definedName name="eretuytu" hidden="1">#REF!</definedName>
    <definedName name="ergferger" hidden="1">{"Main Economic Indicators",#N/A,FALSE,"C"}</definedName>
    <definedName name="f" hidden="1">{"Main Economic Indicators",#N/A,FALSE,"C"}</definedName>
    <definedName name="fgdgdgdtf" hidden="1">#REF!</definedName>
    <definedName name="Financing" hidden="1">{"Tab1",#N/A,FALSE,"P";"Tab2",#N/A,FALSE,"P"}</definedName>
    <definedName name="gb" hidden="1">{#N/A,#N/A,TRUE,"Table1USD";#N/A,#N/A,TRUE,"Table1GBP"}</definedName>
    <definedName name="ggg" hidden="1">{"Riqfin97",#N/A,FALSE,"Tran";"Riqfinpro",#N/A,FALSE,"Tran"}</definedName>
    <definedName name="ggggg" hidden="1">'[16]J(Priv.Cap)'!#REF!</definedName>
    <definedName name="ghfghfgh" hidden="1">#REF!</definedName>
    <definedName name="guyana1003" hidden="1">{"Main Economic Indicators",#N/A,FALSE,"C"}</definedName>
    <definedName name="hhh" hidden="1">'[17]J(Priv.Cap)'!#REF!</definedName>
    <definedName name="hjsadg" hidden="1">{#N/A,#N/A,TRUE,"Table1USD";#N/A,#N/A,TRUE,"Table1GBP"}</definedName>
    <definedName name="HTML_CodePage" hidden="1">1252</definedName>
    <definedName name="HTML_Control" hidden="1">{"'net change'!$A$4:$EL$14"}</definedName>
    <definedName name="HTML_Description" hidden="1">""</definedName>
    <definedName name="HTML_Email" hidden="1">""</definedName>
    <definedName name="HTML_Header" hidden="1">"net change"</definedName>
    <definedName name="HTML_LastUpdate" hidden="1">"3/23/04"</definedName>
    <definedName name="HTML_LineAfter" hidden="1">FALSE</definedName>
    <definedName name="HTML_LineBefore" hidden="1">FALSE</definedName>
    <definedName name="HTML_Name" hidden="1">"CIB"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"SERIES NET CHANGE"</definedName>
    <definedName name="IQ_ADDIN" hidden="1">"AUTO"</definedName>
    <definedName name="IQ_AE_BR" hidden="1">"c10"</definedName>
    <definedName name="IQ_AP_BR" hidden="1">"c34"</definedName>
    <definedName name="IQ_AR_BR" hidden="1">"c41"</definedName>
    <definedName name="IQ_ASSET_WRITEDOWN_BR" hidden="1">"c50"</definedName>
    <definedName name="IQ_ASSET_WRITEDOWN_CF_BR" hidden="1">"c53"</definedName>
    <definedName name="IQ_CAPEX_BR" hidden="1">"c111"</definedName>
    <definedName name="IQ_CH" hidden="1">110000</definedName>
    <definedName name="IQ_CHANGE_AP_BR" hidden="1">"c135"</definedName>
    <definedName name="IQ_CHANGE_AR_BR" hidden="1">"c142"</definedName>
    <definedName name="IQ_CHANGE_OTHER_NET_OPER_ASSETS_BR" hidden="1">"c3595"</definedName>
    <definedName name="IQ_CHANGE_OTHER_WORK_CAP_BR" hidden="1">"c154"</definedName>
    <definedName name="IQ_COMMERCIAL_DOM" hidden="1">"c177"</definedName>
    <definedName name="IQ_COMMERCIAL_MORT" hidden="1">"c179"</definedName>
    <definedName name="IQ_COMMON_APIC_BR" hidden="1">"c185"</definedName>
    <definedName name="IQ_COMMON_ISSUED_BR" hidden="1">"c199"</definedName>
    <definedName name="IQ_COMMON_REP_BR" hidden="1">"c208"</definedName>
    <definedName name="IQ_CQ" hidden="1">5000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NTM" hidden="1">700000</definedName>
    <definedName name="IQ_EBT_BR" hidden="1">"c378"</definedName>
    <definedName name="IQ_EBT_EXCL_BR" hidden="1">"c381"</definedName>
    <definedName name="IQ_EXTRA_ACC_ITEMS_BR" hidden="1">"c412"</definedName>
    <definedName name="IQ_FH" hidden="1">100000</definedName>
    <definedName name="IQ_FII_12M_RETURN" hidden="1">"c25807"</definedName>
    <definedName name="IQ_FII_3M_RETURN" hidden="1">"c25808"</definedName>
    <definedName name="IQ_FII_6M_RETURN" hidden="1">"c25809"</definedName>
    <definedName name="IQ_FII_AVGBIDSPREAD" hidden="1">"c25820"</definedName>
    <definedName name="IQ_FII_CONVEX" hidden="1">"c25799"</definedName>
    <definedName name="IQ_FII_COUPON" hidden="1">"c25800"</definedName>
    <definedName name="IQ_FII_DAILY_RETURN" hidden="1">"c25810"</definedName>
    <definedName name="IQ_FII_DURTW" hidden="1">"c25802"</definedName>
    <definedName name="IQ_FII_EXCESS_RETURN" hidden="1">"c25819"</definedName>
    <definedName name="IQ_FII_INDEXPRICE" hidden="1">"c25806"</definedName>
    <definedName name="IQ_FII_MATURITY" hidden="1">"c25804"</definedName>
    <definedName name="IQ_FII_MODDUR" hidden="1">"c25801"</definedName>
    <definedName name="IQ_FII_MTD_RETURN_COUPON" hidden="1">"c25813"</definedName>
    <definedName name="IQ_FII_MTD_RETURN_CURRENCY" hidden="1">"c25814"</definedName>
    <definedName name="IQ_FII_MTD_RETURN_PAYDOWN" hidden="1">"c25815"</definedName>
    <definedName name="IQ_FII_MTD_RETURN_PRICE" hidden="1">"c25816"</definedName>
    <definedName name="IQ_FII_MTD_RETURN_TOTAL" hidden="1">"c25812"</definedName>
    <definedName name="IQ_FII_MV" hidden="1">"c25803"</definedName>
    <definedName name="IQ_FII_NUMISSUE" hidden="1">"c25805"</definedName>
    <definedName name="IQ_FII_OAS" hidden="1">"c25798"</definedName>
    <definedName name="IQ_FII_RETURN_INCEPTION" hidden="1">"c25811"</definedName>
    <definedName name="IQ_FII_YTD_RETURN" hidden="1">"c25817"</definedName>
    <definedName name="IQ_FII_YTW" hidden="1">"c25818"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CP_CDS_MDS_DATE" hidden="1">"c27273"</definedName>
    <definedName name="IQ_GCP_CDS_MDS_SCORE" hidden="1">"c27272"</definedName>
    <definedName name="IQ_GCP_CDS_MDS_Z_SCORE" hidden="1">"c27274"</definedName>
    <definedName name="IQ_GW_AMORT_BR" hidden="1">"c532"</definedName>
    <definedName name="IQ_GW_INTAN_AMORT_BR" hidden="1">"c1470"</definedName>
    <definedName name="IQ_GW_INTAN_AMORT_CF_BR" hidden="1">"c1473"</definedName>
    <definedName name="IQ_INC_EQUITY_BR" hidden="1">"c550"</definedName>
    <definedName name="IQ_INDEX_PROVIDED_DIVIDEND" hidden="1">"c19252"</definedName>
    <definedName name="IQ_INDEXCONSTITUENT_CLOSEPRICE" hidden="1">"c19241"</definedName>
    <definedName name="IQ_INS_SETTLE_BR" hidden="1">"c572"</definedName>
    <definedName name="IQ_INT_EXP_BR" hidden="1">"c586"</definedName>
    <definedName name="IQ_INT_INC_BR" hidden="1">"c593"</definedName>
    <definedName name="IQ_INTEL_EPS_EST" hidden="1">"c24729"</definedName>
    <definedName name="IQ_INVEST_LOANS_CF_BR" hidden="1">"c630"</definedName>
    <definedName name="IQ_INVEST_SECURITY_CF_BR" hidden="1">"c639"</definedName>
    <definedName name="IQ_LATESTK" hidden="1">1000</definedName>
    <definedName name="IQ_LATESTQ" hidden="1">500</definedName>
    <definedName name="IQ_LEGAL_SETTLE_BR" hidden="1">"c649"</definedName>
    <definedName name="IQ_LOANS_CF_BR" hidden="1">"c661"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ACRO_SURVEY_CONSUMER_SENTIMENT" hidden="1">"c20808"</definedName>
    <definedName name="IQ_MERGER_BR" hidden="1">"c715"</definedName>
    <definedName name="IQ_MERGER_RESTRUCTURE_BR" hidden="1">"c721"</definedName>
    <definedName name="IQ_MINORITY_INTEREST_BR" hidden="1">"c729"</definedName>
    <definedName name="IQ_MONTH" hidden="1">15000</definedName>
    <definedName name="IQ_MTD" hidden="1">800000</definedName>
    <definedName name="IQ_NAMES_REVISION_DATE_" hidden="1">41220.3293634259</definedName>
    <definedName name="IQ_NET_DEBT_ISSUED_BR" hidden="1">"c753"</definedName>
    <definedName name="IQ_NET_INT_INC_BR" hidden="1">"c765"</definedName>
    <definedName name="IQ_NTM" hidden="1">6000</definedName>
    <definedName name="IQ_OPER_INC_BR" hidden="1">"c850"</definedName>
    <definedName name="IQ_OTHER_AMORT_BR" hidden="1">"c5566"</definedName>
    <definedName name="IQ_OTHER_ASSETS_BR" hidden="1">"c862"</definedName>
    <definedName name="IQ_OTHER_CA_SUPPL_BR" hidden="1">"c871"</definedName>
    <definedName name="IQ_OTHER_CL_SUPPL_BR" hidden="1">"c880"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TAN_BR" hidden="1">"c909"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T_ASSETS_BR" hidden="1">"c948"</definedName>
    <definedName name="IQ_OTHER_MINING_REVENUE_COAL" hidden="1">"c15931"</definedName>
    <definedName name="IQ_OTHER_NON_OPER_EXP_BR" hidden="1">"c957"</definedName>
    <definedName name="IQ_OTHER_NON_OPER_EXP_SUPPL_BR" hidden="1">"c962"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V_BR" hidden="1">"c1011"</definedName>
    <definedName name="IQ_OTHER_REV_SUPPL_BR" hidden="1">"c1016"</definedName>
    <definedName name="IQ_OTHER_UNUSUAL_BR" hidden="1">"c1561"</definedName>
    <definedName name="IQ_OTHER_UNUSUAL_SUPPL_BR" hidden="1">"c1496"</definedName>
    <definedName name="IQ_PC_WRITTEN" hidden="1">"c1027"</definedName>
    <definedName name="IQ_PREF_ISSUED_BR" hidden="1">"c1047"</definedName>
    <definedName name="IQ_PREF_OTHER_BR" hidden="1">"c1055"</definedName>
    <definedName name="IQ_PREF_REP_BR" hidden="1">"c1062"</definedName>
    <definedName name="IQ_QTD" hidden="1">750000</definedName>
    <definedName name="IQ_RESIDENTIAL_LOANS" hidden="1">"c1102"</definedName>
    <definedName name="IQ_RESTRUCTURE_BR" hidden="1">"c1106"</definedName>
    <definedName name="IQ_RETURN_ASSETS_BROK" hidden="1">"c1115"</definedName>
    <definedName name="IQ_RETURN_EQUITY_BROK" hidden="1">"c1120"</definedName>
    <definedName name="IQ_ROYALTY_REVENUE_COAL" hidden="1">"c15932"</definedName>
    <definedName name="IQ_SALE_INTAN_CF_BR" hidden="1">"c1133"</definedName>
    <definedName name="IQ_SALE_PPE_CF_BR" hidden="1">"c1139"</definedName>
    <definedName name="IQ_SALE_REAL_ESTATE_CF_BR" hidden="1">"c1145"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TODAY" hidden="1">0</definedName>
    <definedName name="IQ_TOTAL_AR_BR" hidden="1">"c1231"</definedName>
    <definedName name="IQ_TOTAL_DEBT_ISSUED_BR" hidden="1">"c1253"</definedName>
    <definedName name="IQ_TOTAL_DEBT_REPAID_BR" hidden="1">"c1260"</definedName>
    <definedName name="IQ_TOTAL_LIAB_BR" hidden="1">"c1278"</definedName>
    <definedName name="IQ_TOTAL_OPER_EXP_BR" hidden="1">"c1284"</definedName>
    <definedName name="IQ_TOTAL_REV_BR" hidden="1">"c1303"</definedName>
    <definedName name="IQ_TOTAL_UNUSUAL_BR" hidden="1">"c5517"</definedName>
    <definedName name="IQ_TREASURY_OTHER_EQUITY_BR" hidden="1">"c1314"</definedName>
    <definedName name="IQ_UNEARN_REV_CURRENT_BR" hidden="1">"c1324"</definedName>
    <definedName name="IQ_WEEK" hidden="1">50000</definedName>
    <definedName name="IQ_YTD" hidden="1">3000</definedName>
    <definedName name="IQ_YTDMONTH" hidden="1">130000</definedName>
    <definedName name="jjj" hidden="1">[18]M!#REF!</definedName>
    <definedName name="jjjjjj" hidden="1">'[16]J(Priv.Cap)'!#REF!</definedName>
    <definedName name="js" hidden="1">{#N/A,#N/A,TRUE,"Table1USD";#N/A,#N/A,TRUE,"Table1GBP"}</definedName>
    <definedName name="kk" hidden="1">{"Tab1",#N/A,FALSE,"P";"Tab2",#N/A,FALSE,"P"}</definedName>
    <definedName name="kkk" hidden="1">{"WEO",#N/A,FALSE,"Data";"PRI",#N/A,FALSE,"Data";"QUA",#N/A,FALSE,"Data"}</definedName>
    <definedName name="kkkk" hidden="1">[19]M!#REF!</definedName>
    <definedName name="llll" hidden="1">[18]M!#REF!</definedName>
    <definedName name="MDTab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mm" hidden="1">{"Riqfin97",#N/A,FALSE,"Tran";"Riqfinpro",#N/A,FALSE,"Tran"}</definedName>
    <definedName name="mmmm" hidden="1">{"Tab1",#N/A,FALSE,"P";"Tab2",#N/A,FALSE,"P"}</definedName>
    <definedName name="Msurvey" hidden="1">{#N/A,#N/A,FALSE,"report1"}</definedName>
    <definedName name="nn" hidden="1">{"Riqfin97",#N/A,FALSE,"Tran";"Riqfinpro",#N/A,FALSE,"Tran"}</definedName>
    <definedName name="nnga" hidden="1">#REF!</definedName>
    <definedName name="nnn" hidden="1">{"Tab1",#N/A,FALSE,"P";"Tab2",#N/A,FALSE,"P"}</definedName>
    <definedName name="oo" hidden="1">{"Riqfin97",#N/A,FALSE,"Tran";"Riqfinpro",#N/A,FALSE,"Tran"}</definedName>
    <definedName name="otro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outs_debt" hidden="1">'[20]2'!#REF!</definedName>
    <definedName name="ppim" hidden="1">#REF!</definedName>
    <definedName name="_xlnm.Print_Area" localSheetId="0">'31-32-33'!$A$1:$EB$46</definedName>
    <definedName name="_xlnm.Print_Area">#REF!</definedName>
    <definedName name="_xlnm.Print_Titles">#REF!,#REF!</definedName>
    <definedName name="rn" hidden="1">{#N/A,#N/A,TRUE,"Table1USD";#N/A,#N/A,TRUE,"Table1GBP"}</definedName>
    <definedName name="rr" hidden="1">{"Riqfin97",#N/A,FALSE,"Tran";"Riqfinpro",#N/A,FALSE,"Tran"}</definedName>
    <definedName name="rtre" hidden="1">{"Main Economic Indicators",#N/A,FALSE,"C"}</definedName>
    <definedName name="Rwvu.PLA2." hidden="1">'[8]COP FED'!#REF!</definedName>
    <definedName name="Rwvu.Print." hidden="1">#N/A</definedName>
    <definedName name="SAPBEXrevision" hidden="1">1</definedName>
    <definedName name="SAPBEXsysID" hidden="1">"BWP"</definedName>
    <definedName name="SAPBEXwbID" hidden="1">"3JWNKPJPDI66MGYD92LLP8GMR"</definedName>
    <definedName name="sdf" hidden="1">{"Main Economic Indicators",#N/A,FALSE,"C"}</definedName>
    <definedName name="sencount" hidden="1">2</definedName>
    <definedName name="sgd">#REF!</definedName>
    <definedName name="statistics" hidden="1">#REF!</definedName>
    <definedName name="Statistics1" hidden="1">#REF!</definedName>
    <definedName name="statistics2" hidden="1">#REF!</definedName>
    <definedName name="Swvu.PLA1." hidden="1">'[8]COP FED'!#REF!</definedName>
    <definedName name="Swvu.PLA2." hidden="1">'[8]COP FED'!$A$1:$N$49</definedName>
    <definedName name="T0" hidden="1">{"Main Economic Indicators",#N/A,FALSE,"C"}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tt" hidden="1">{"PRI",#N/A,FALSE,"Data";"QUA",#N/A,FALSE,"Data";"STR",#N/A,FALSE,"Data";"VAL",#N/A,FALSE,"Data";"WEO",#N/A,FALSE,"Data";"WGT",#N/A,FALSE,"Data"}</definedName>
    <definedName name="ttttt" hidden="1">[18]M!#REF!</definedName>
    <definedName name="tuiuoo" hidden="1">#REF!</definedName>
    <definedName name="usd">#REF!</definedName>
    <definedName name="uu" hidden="1">{"Riqfin97",#N/A,FALSE,"Tran";"Riqfinpro",#N/A,FALSE,"Tran"}</definedName>
    <definedName name="uuu" hidden="1">{"WEO",#N/A,FALSE,"Data";"PRI",#N/A,FALSE,"Data";"QUA",#N/A,FALSE,"Data"}</definedName>
    <definedName name="what" hidden="1">{"Main Economic Indicators",#N/A,FALSE,"C"}</definedName>
    <definedName name="wrn.98RED.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BANKS." hidden="1">{#N/A,#N/A,FALSE,"BANKS"}</definedName>
    <definedName name="wrn.BMA." hidden="1">{"3",#N/A,FALSE,"BASE MONETARIA";"4",#N/A,FALSE,"BASE MONETARIA"}</definedName>
    <definedName name="wrn.BOP." hidden="1">{#N/A,#N/A,FALSE,"BOP"}</definedName>
    <definedName name="wrn.BOP_MIDTERM." hidden="1">{"BOP_TAB",#N/A,FALSE,"N";"MIDTERM_TAB",#N/A,FALSE,"O"}</definedName>
    <definedName name="wrn.Briefing._.Tables.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CREDIT." hidden="1">{#N/A,#N/A,FALSE,"CREDIT"}</definedName>
    <definedName name="wrn.DEBTSVC." hidden="1">{#N/A,#N/A,FALSE,"DEBTSVC"}</definedName>
    <definedName name="wrn.DEPO." hidden="1">{#N/A,#N/A,FALSE,"DEPO"}</definedName>
    <definedName name="wrn.Dept._.reporting.">{#N/A,#N/A,TRUE,"Table1USD";#N/A,#N/A,TRUE,"Table1GBP"}</definedName>
    <definedName name="wrn.EXCISE." hidden="1">{#N/A,#N/A,FALSE,"EXCISE"}</definedName>
    <definedName name="wrn.EXRATE." hidden="1">{#N/A,#N/A,FALSE,"EXRATE"}</definedName>
    <definedName name="wrn.EXTDEBT." hidden="1">{#N/A,#N/A,FALSE,"EXTDEBT"}</definedName>
    <definedName name="wrn.EXTRABUDGT." hidden="1">{#N/A,#N/A,FALSE,"EXTRABUDGT"}</definedName>
    <definedName name="wrn.EXTRABUDGT2." hidden="1">{#N/A,#N/A,FALSE,"EXTRABUDGT2"}</definedName>
    <definedName name="wrn.GDP." hidden="1">{#N/A,#N/A,FALSE,"GDP_ORIGIN";#N/A,#N/A,FALSE,"EMP_POP"}</definedName>
    <definedName name="wrn.GGOVT." hidden="1">{#N/A,#N/A,FALSE,"GGOVT"}</definedName>
    <definedName name="wrn.GGOVT2." hidden="1">{#N/A,#N/A,FALSE,"GGOVT2"}</definedName>
    <definedName name="wrn.GGOVTPC." hidden="1">{#N/A,#N/A,FALSE,"GGOVT%"}</definedName>
    <definedName name="wrn.INCOMETX." hidden="1">{#N/A,#N/A,FALSE,"INCOMETX"}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hidden="1">{#N/A,#N/A,FALSE,"INTERST"}</definedName>
    <definedName name="wrn.Main._.Economic._.Indicators." hidden="1">{"Main Economic Indicators",#N/A,FALSE,"C"}</definedName>
    <definedName name="wrn.MBAD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hidden="1">{"MONA",#N/A,FALSE,"S"}</definedName>
    <definedName name="wrn.MS." hidden="1">{#N/A,#N/A,FALSE,"MS"}</definedName>
    <definedName name="wrn.MUS_RED_May02." hidden="1">{"RED_T7",#N/A,FALSE,"RED7";"RED_T8",#N/A,FALSE,"RED8";"RED_T9",#N/A,FALSE,"RED9";"RED_T10A",#N/A,FALSE,"RED10";"RED_T10B",#N/A,FALSE,"RED10";"RED_T11",#N/A,FALSE,"RED11";"RED_T12",#N/A,FALSE,"RED12";"RED_T13",#N/A,FALSE,"RED13";"RED_T14",#N/A,FALSE,"RED14";"RED_T15",#N/A,FALSE,"RED15";"RED_T16A",#N/A,FALSE,"RED16";"RED_T16B",#N/A,FALSE,"RED16";"RED_T17",#N/A,FALSE,"RED17";"RED_T18",#N/A,FALSE,"RED18"}</definedName>
    <definedName name="wrn.NBG." hidden="1">{#N/A,#N/A,FALSE,"NBG"}</definedName>
    <definedName name="wrn.Output._.tables." hidden="1">{#N/A,#N/A,FALSE,"I";#N/A,#N/A,FALSE,"J";#N/A,#N/A,FALSE,"K";#N/A,#N/A,FALSE,"L";#N/A,#N/A,FALSE,"M";#N/A,#N/A,FALSE,"N";#N/A,#N/A,FALSE,"O"}</definedName>
    <definedName name="wrn.PASMON." hidden="1">{"1",#N/A,FALSE,"Pasivos Mon";"2",#N/A,FALSE,"Pasivos Mon"}</definedName>
    <definedName name="wrn.PCPI." hidden="1">{#N/A,#N/A,FALSE,"PCPI"}</definedName>
    <definedName name="wrn.PENSION." hidden="1">{#N/A,#N/A,FALSE,"PENSION"}</definedName>
    <definedName name="wrn.Program." hidden="1">{"Tab1",#N/A,FALSE,"P";"Tab2",#N/A,FALSE,"P"}</definedName>
    <definedName name="wrn.PRUDENT." hidden="1">{#N/A,#N/A,FALSE,"PRUDENT"}</definedName>
    <definedName name="wrn.PUBLEXP." hidden="1">{#N/A,#N/A,FALSE,"PUBLEXP"}</definedName>
    <definedName name="wrn.Red_Mus_May02." hidden="1">{"RED_T21",#N/A,FALSE,"RED21";"RED_T22",#N/A,FALSE,"RED22";"RED_T23",#N/A,FALSE,"RED23";"RED_T24",#N/A,FALSE,"RED24";"RED_T25",#N/A,FALSE,"RED25";"RED_T26",#N/A,FALSE,"RED26";"RED_T27",#N/A,FALSE,"RED27";"RED_T28",#N/A,FALSE,"RED28";"RED_T29A",#N/A,FALSE,"RED29";"RED_T29B",#N/A,FALSE,"RED29"}</definedName>
    <definedName name="wrn.red97." hidden="1">{"red33",#N/A,FALSE,"Sheet1"}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hidden="1">{#N/A,#N/A,FALSE,"REVSHARE"}</definedName>
    <definedName name="wrn.Riqfin." hidden="1">{"Riqfin97",#N/A,FALSE,"Tran";"Riqfinpro",#N/A,FALSE,"Tran"}</definedName>
    <definedName name="wrn.st1." hidden="1">{"ST1",#N/A,FALSE,"SOURCE"}</definedName>
    <definedName name="wrn.STAFF_REPORT_TABLES." hidden="1">{"SR_tbs",#N/A,FALSE,"MGSSEI";"SR_tbs",#N/A,FALSE,"MGSBOX";"SR_tbs",#N/A,FALSE,"MGSOCIND"}</definedName>
    <definedName name="wrn.STATE." hidden="1">{#N/A,#N/A,FALSE,"STATE"}</definedName>
    <definedName name="wrn.tab2." hidden="1">{#N/A,#N/A,FALSE,"report1"}</definedName>
    <definedName name="wrn.TAXARREARS." hidden="1">{#N/A,#N/A,FALSE,"TAXARREARS"}</definedName>
    <definedName name="wrn.TAXPAYRS." hidden="1">{#N/A,#N/A,FALSE,"TAXPAYRS"}</definedName>
    <definedName name="wrn.TRADE." hidden="1">{#N/A,#N/A,FALSE,"TRADE"}</definedName>
    <definedName name="wrn.Trade._.Output._.All." hidden="1">{"PRI",#N/A,FALSE,"Data";"QUA",#N/A,FALSE,"Data";"STR",#N/A,FALSE,"Data";"VAL",#N/A,FALSE,"Data";"WEO",#N/A,FALSE,"Data";"WGT",#N/A,FALSE,"Data"}</definedName>
    <definedName name="wrn.Trade._.Table._.Core." hidden="1">{"WEO",#N/A,FALSE,"Data";"PRI",#N/A,FALSE,"Data";"QUA",#N/A,FALSE,"Data"}</definedName>
    <definedName name="wrn.TRANSPORT." hidden="1">{#N/A,#N/A,FALSE,"TRANPORT"}</definedName>
    <definedName name="wrn.UNEMPL." hidden="1">{#N/A,#N/A,FALSE,"EMP_POP";#N/A,#N/A,FALSE,"UNEMPL"}</definedName>
    <definedName name="wrn.WAGES." hidden="1">{#N/A,#N/A,FALSE,"WAGES"}</definedName>
    <definedName name="wrn.WEO." hidden="1">{"WEO",#N/A,FALSE,"T"}</definedName>
    <definedName name="wvu.a." hidden="1">{TRUE,TRUE,-0.5,-14.75,603,365.25,FALSE,TRUE,TRUE,TRUE,0,1,#N/A,1,#N/A,35.1857142857143,25.2777777777778,1,FALSE,FALSE,3,TRUE,1,FALSE,100,"Swvu.a.","ACwvu.a.",#N/A,FALSE,FALSE,0.75,0.5,0.5,0.75,1,"","",FALSE,FALSE,FALSE,FALSE,1,#N/A,1,1,"=R20C2:R127C52",FALSE,"Rwvu.a.","Cwvu.a.",FALSE,FALSE,FALSE,1,300,300,FALSE,FALSE,TRUE,TRUE,TRUE}</definedName>
    <definedName name="wvu.bop." hidden="1">{TRUE,TRUE,-0.5,-14.75,603,365.25,FALSE,TRUE,TRUE,TRUE,0,36,#N/A,106,#N/A,25.6666666666667,25.2941176470588,1,FALSE,FALSE,3,TRUE,1,FALSE,100,"Swvu.bop.","ACwvu.bop.",#N/A,FALSE,FALSE,0.75,0.5,0.5,0.75,1,"","",FALSE,FALSE,FALSE,FALSE,1,#N/A,1,1,"=R20C2:R127C52",FALSE,"Rwvu.bop.","Cwvu.bop.",FALSE,FALSE,FALSE,1,300,300,FALSE,FALSE,TRUE,TRUE,TRUE}</definedName>
    <definedName name="wvu.bop.sr." hidden="1">{TRUE,TRUE,-0.5,-14.75,603,365.25,FALSE,TRUE,TRUE,TRUE,0,114,#N/A,71,#N/A,9.26229508196721,35.4117647058824,1,FALSE,FALSE,3,TRUE,1,FALSE,100,"Swvu.bop.sr.","ACwvu.bop.sr.",#N/A,FALSE,FALSE,0.75,0.5,0.5,0.75,1,"","",FALSE,FALSE,FALSE,FALSE,1,#N/A,1,1,"=R20C2:R127C52",FALSE,"Rwvu.bop.sr.","Cwvu.bop.sr.",FALSE,FALSE,FALSE,1,300,300,FALSE,FALSE,TRUE,TRUE,TRUE}</definedName>
    <definedName name="wvu.bopsdr.sr." hidden="1">{TRUE,TRUE,-0.5,-14.75,603,365.25,FALSE,TRUE,TRUE,TRUE,0,123,#N/A,71,#N/A,12.2786885245902,35.4117647058824,1,FALSE,FALSE,3,TRUE,1,FALSE,100,"Swvu.bopsdr.sr.","ACwvu.bopsdr.sr.",#N/A,FALSE,FALSE,0.75,0.5,0.5,0.75,1,"","",FALSE,FALSE,FALSE,FALSE,1,#N/A,1,1,"=R20C2:R127C52",FALSE,"Rwvu.bopsdr.sr.","Cwvu.bopsdr.sr.",FALSE,FALSE,FALSE,1,300,300,FALSE,FALSE,TRUE,TRUE,TRUE}</definedName>
    <definedName name="wvu.cotton." hidden="1">{TRUE,TRUE,-1.25,-15.5,484.5,300,FALSE,TRUE,TRUE,TRUE,0,46,#N/A,366,#N/A,18.536231884058,19.8333333333333,1,FALSE,FALSE,3,TRUE,1,FALSE,100,"Swvu.cotton.","ACwvu.cotton.",#N/A,FALSE,FALSE,0.75,0.5,0.5,0.75,1,"","",FALSE,FALSE,FALSE,FALSE,1,#N/A,1,1,"=R259C2:R319C52",FALSE,"Rwvu.cotton.","Cwvu.cotton.",FALSE,FALSE,FALSE,1,300,300,FALSE,FALSE,TRUE,TRUE,TRUE}</definedName>
    <definedName name="wvu.cottonall." hidden="1">{TRUE,TRUE,-0.5,-14.75,603,379.5,FALSE,TRUE,TRUE,TRUE,0,92,#N/A,347,#N/A,17.0983606557377,26.2941176470588,1,FALSE,FALSE,3,TRUE,1,FALSE,100,"Swvu.cottonall.","ACwvu.cottonall.",#N/A,FALSE,FALSE,0.75,0.5,0.5,0.75,2,"","",FALSE,FALSE,FALSE,FALSE,1,#N/A,1,1,"=R327C2:R366C106",FALSE,"Rwvu.cottonall.","Cwvu.cottonall.",FALSE,FALSE,FALSE,1,300,300,FALSE,FALSE,TRUE,TRUE,TRUE}</definedName>
    <definedName name="wvu.exportdetails." hidden="1">{TRUE,TRUE,-0.5,-14.75,603,379.5,FALSE,TRUE,TRUE,TRUE,0,95,#N/A,229,#N/A,15.2295081967213,26.4705882352941,1,FALSE,FALSE,3,TRUE,1,FALSE,100,"Swvu.exportdetails.","ACwvu.exportdetails.",#N/A,FALSE,FALSE,0.75,0.5,0.5,0.75,1,"","",FALSE,FALSE,FALSE,FALSE,1,#N/A,1,1,"=R20C2:R127C52",FALSE,"Rwvu.exportdetails.","Cwvu.exportdetails.",FALSE,FALSE,FALSE,1,300,300,FALSE,FALSE,TRUE,TRUE,TRUE}</definedName>
    <definedName name="wvu.exports.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wvu.gold." hidden="1">{TRUE,TRUE,-1.25,-15.5,484.5,300,FALSE,TRUE,TRUE,TRUE,0,42,#N/A,314,#N/A,20.3768115942029,20.0588235294118,1,FALSE,FALSE,3,TRUE,1,FALSE,100,"Swvu.gold.","ACwvu.gold.",#N/A,FALSE,FALSE,0.75,0.5,0.5,0.75,1,"","",FALSE,FALSE,FALSE,FALSE,1,#N/A,1,1,"=R259C2:R319C52",FALSE,"Rwvu.gold.","Cwvu.gold.",FALSE,FALSE,FALSE,1,300,300,FALSE,FALSE,TRUE,TRUE,TRUE}</definedName>
    <definedName name="wvu.goldall.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wvu.Hypotheses." hidden="1">{TRUE,TRUE,-0.5,-14.75,603,379.5,FALSE,TRUE,TRUE,TRUE,0,6,#N/A,51,#N/A,12.25,26.5294117647059,1,FALSE,FALSE,3,TRUE,1,FALSE,100,"Swvu.Hypotheses.","ACwvu.Hypotheses.",#N/A,FALSE,FALSE,1.25,1,0.6,1,1,"","",FALSE,FALSE,FALSE,FALSE,1,#N/A,1,1,"=R1C4:R68C15",FALSE,#N/A,#N/A,FALSE,FALSE,FALSE,1,65532,300,FALSE,FALSE,TRUE,TRUE,TRUE}</definedName>
    <definedName name="wvu.imports." hidden="1">{TRUE,TRUE,-1.25,-15.5,484.5,300,FALSE,TRUE,TRUE,TRUE,0,37,#N/A,447,#N/A,20.3623188405797,19.1764705882353,1,FALSE,FALSE,3,TRUE,1,FALSE,100,"Swvu.imports.","ACwvu.imports.",#N/A,FALSE,FALSE,0.75,0.5,0.5,0.75,1,"","",FALSE,FALSE,FALSE,FALSE,1,#N/A,1,1,"=R370C2:R457C52",FALSE,"Rwvu.imports.","Cwvu.imports.",FALSE,FALSE,FALSE,1,300,300,FALSE,FALSE,TRUE,TRUE,TRUE}</definedName>
    <definedName name="wvu.importsall.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wvu.PLA1.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2.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rint.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tot.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wwwwwww" hidden="1">#REF!</definedName>
    <definedName name="xau">#REF!</definedName>
    <definedName name="xsd">#REF!</definedName>
    <definedName name="xxxx" hidden="1">{"Riqfin97",#N/A,FALSE,"Tran";"Riqfinpro",#N/A,FALSE,"Tran"}</definedName>
    <definedName name="yyyy" hidden="1">{"Riqfin97",#N/A,FALSE,"Tran";"Riqfinpro",#N/A,FALSE,"Tran"}</definedName>
    <definedName name="Z_00C67BFA_FEDD_11D1_98B3_00C04FC96ABD_.wvu.Rows" hidden="1">[14]BOP!$A$36:$IV$36,[14]BOP!$A$44:$IV$44,[14]BOP!$A$59:$IV$59,[14]BOP!#REF!,[14]BOP!#REF!,[14]BOP!$A$81:$IV$88</definedName>
    <definedName name="Z_00C67BFB_FEDD_11D1_98B3_00C04FC96ABD_.wvu.Rows" hidden="1">[14]BOP!$A$36:$IV$36,[14]BOP!$A$44:$IV$44,[14]BOP!$A$59:$IV$59,[14]BOP!#REF!,[14]BOP!#REF!,[14]BOP!$A$81:$IV$88</definedName>
    <definedName name="Z_00C67BFC_FEDD_11D1_98B3_00C04FC96ABD_.wvu.Rows" hidden="1">[14]BOP!$A$36:$IV$36,[14]BOP!$A$44:$IV$44,[14]BOP!$A$59:$IV$59,[14]BOP!#REF!,[14]BOP!#REF!,[14]BOP!$A$81:$IV$88</definedName>
    <definedName name="Z_00C67BFD_FEDD_11D1_98B3_00C04FC96ABD_.wvu.Rows" hidden="1">[14]BOP!$A$36:$IV$36,[14]BOP!$A$44:$IV$44,[14]BOP!$A$59:$IV$59,[14]BOP!#REF!,[14]BOP!#REF!,[14]BOP!$A$81:$IV$88</definedName>
    <definedName name="Z_00C67BFE_FEDD_11D1_98B3_00C04FC96ABD_.wvu.Rows" hidden="1">[14]BOP!$A$36:$IV$36,[14]BOP!$A$44:$IV$44,[14]BOP!$A$59:$IV$59,[14]BOP!#REF!,[14]BOP!#REF!,[14]BOP!$A$79:$IV$79,[14]BOP!$A$81:$IV$88,[14]BOP!#REF!</definedName>
    <definedName name="Z_00C67BFF_FEDD_11D1_98B3_00C04FC96ABD_.wvu.Rows" hidden="1">[14]BOP!$A$36:$IV$36,[14]BOP!$A$44:$IV$44,[14]BOP!$A$59:$IV$59,[14]BOP!#REF!,[14]BOP!#REF!,[14]BOP!$A$79:$IV$79,[14]BOP!$A$81:$IV$88</definedName>
    <definedName name="Z_00C67C00_FEDD_11D1_98B3_00C04FC96ABD_.wvu.Rows" hidden="1">[14]BOP!$A$36:$IV$36,[14]BOP!$A$44:$IV$44,[14]BOP!$A$59:$IV$59,[14]BOP!#REF!,[14]BOP!#REF!,[14]BOP!$A$79:$IV$79,[14]BOP!#REF!</definedName>
    <definedName name="Z_00C67C01_FEDD_11D1_98B3_00C04FC96ABD_.wvu.Rows" hidden="1">[14]BOP!$A$36:$IV$36,[14]BOP!$A$44:$IV$44,[14]BOP!$A$59:$IV$59,[14]BOP!#REF!,[14]BOP!#REF!,[14]BOP!$A$79:$IV$79,[14]BOP!$A$81:$IV$88,[14]BOP!#REF!</definedName>
    <definedName name="Z_00C67C02_FEDD_11D1_98B3_00C04FC96ABD_.wvu.Rows" hidden="1">[14]BOP!$A$36:$IV$36,[14]BOP!$A$44:$IV$44,[14]BOP!$A$59:$IV$59,[14]BOP!#REF!,[14]BOP!#REF!,[14]BOP!$A$79:$IV$79,[14]BOP!$A$81:$IV$88,[14]BOP!#REF!</definedName>
    <definedName name="Z_00C67C03_FEDD_11D1_98B3_00C04FC96ABD_.wvu.Rows" hidden="1">[14]BOP!$A$36:$IV$36,[14]BOP!$A$44:$IV$44,[14]BOP!$A$59:$IV$59,[14]BOP!#REF!,[14]BOP!#REF!,[14]BOP!$A$79:$IV$79,[14]BOP!$A$81:$IV$88,[14]BOP!#REF!</definedName>
    <definedName name="Z_00C67C05_FEDD_11D1_98B3_00C04FC96ABD_.wvu.Rows" hidden="1">[14]BOP!$A$36:$IV$36,[14]BOP!$A$44:$IV$44,[14]BOP!$A$59:$IV$59,[14]BOP!#REF!,[14]BOP!#REF!,[14]BOP!$A$79:$IV$79,[14]BOP!$A$81:$IV$88,[14]BOP!#REF!,[14]BOP!#REF!</definedName>
    <definedName name="Z_00C67C06_FEDD_11D1_98B3_00C04FC96ABD_.wvu.Rows" hidden="1">[14]BOP!$A$36:$IV$36,[14]BOP!$A$44:$IV$44,[14]BOP!$A$59:$IV$59,[14]BOP!#REF!,[14]BOP!#REF!,[14]BOP!$A$79:$IV$79,[14]BOP!$A$81:$IV$88,[14]BOP!#REF!,[14]BOP!#REF!</definedName>
    <definedName name="Z_00C67C07_FEDD_11D1_98B3_00C04FC96ABD_.wvu.Rows" hidden="1">[14]BOP!$A$36:$IV$36,[14]BOP!$A$44:$IV$44,[14]BOP!$A$59:$IV$59,[14]BOP!#REF!,[14]BOP!#REF!,[14]BOP!$A$79:$IV$79</definedName>
    <definedName name="Z_112039D0_FF0B_11D1_98B3_00C04FC96ABD_.wvu.Rows" hidden="1">[14]BOP!$A$36:$IV$36,[14]BOP!$A$44:$IV$44,[14]BOP!$A$59:$IV$59,[14]BOP!#REF!,[14]BOP!#REF!,[14]BOP!$A$81:$IV$88</definedName>
    <definedName name="Z_112039D1_FF0B_11D1_98B3_00C04FC96ABD_.wvu.Rows" hidden="1">[14]BOP!$A$36:$IV$36,[14]BOP!$A$44:$IV$44,[14]BOP!$A$59:$IV$59,[14]BOP!#REF!,[14]BOP!#REF!,[14]BOP!$A$81:$IV$88</definedName>
    <definedName name="Z_112039D2_FF0B_11D1_98B3_00C04FC96ABD_.wvu.Rows" hidden="1">[14]BOP!$A$36:$IV$36,[14]BOP!$A$44:$IV$44,[14]BOP!$A$59:$IV$59,[14]BOP!#REF!,[14]BOP!#REF!,[14]BOP!$A$81:$IV$88</definedName>
    <definedName name="Z_112039D3_FF0B_11D1_98B3_00C04FC96ABD_.wvu.Rows" hidden="1">[14]BOP!$A$36:$IV$36,[14]BOP!$A$44:$IV$44,[14]BOP!$A$59:$IV$59,[14]BOP!#REF!,[14]BOP!#REF!,[14]BOP!$A$81:$IV$88</definedName>
    <definedName name="Z_112039D4_FF0B_11D1_98B3_00C04FC96ABD_.wvu.Rows" hidden="1">[14]BOP!$A$36:$IV$36,[14]BOP!$A$44:$IV$44,[14]BOP!$A$59:$IV$59,[14]BOP!#REF!,[14]BOP!#REF!,[14]BOP!$A$79:$IV$79,[14]BOP!$A$81:$IV$88,[14]BOP!#REF!</definedName>
    <definedName name="Z_112039D5_FF0B_11D1_98B3_00C04FC96ABD_.wvu.Rows" hidden="1">[14]BOP!$A$36:$IV$36,[14]BOP!$A$44:$IV$44,[14]BOP!$A$59:$IV$59,[14]BOP!#REF!,[14]BOP!#REF!,[14]BOP!$A$79:$IV$79,[14]BOP!$A$81:$IV$88</definedName>
    <definedName name="Z_112039D6_FF0B_11D1_98B3_00C04FC96ABD_.wvu.Rows" hidden="1">[14]BOP!$A$36:$IV$36,[14]BOP!$A$44:$IV$44,[14]BOP!$A$59:$IV$59,[14]BOP!#REF!,[14]BOP!#REF!,[14]BOP!$A$79:$IV$79,[14]BOP!#REF!</definedName>
    <definedName name="Z_112039D7_FF0B_11D1_98B3_00C04FC96ABD_.wvu.Rows" hidden="1">[14]BOP!$A$36:$IV$36,[14]BOP!$A$44:$IV$44,[14]BOP!$A$59:$IV$59,[14]BOP!#REF!,[14]BOP!#REF!,[14]BOP!$A$79:$IV$79,[14]BOP!$A$81:$IV$88,[14]BOP!#REF!</definedName>
    <definedName name="Z_112039D8_FF0B_11D1_98B3_00C04FC96ABD_.wvu.Rows" hidden="1">[14]BOP!$A$36:$IV$36,[14]BOP!$A$44:$IV$44,[14]BOP!$A$59:$IV$59,[14]BOP!#REF!,[14]BOP!#REF!,[14]BOP!$A$79:$IV$79,[14]BOP!$A$81:$IV$88,[14]BOP!#REF!</definedName>
    <definedName name="Z_112039D9_FF0B_11D1_98B3_00C04FC96ABD_.wvu.Rows" hidden="1">[14]BOP!$A$36:$IV$36,[14]BOP!$A$44:$IV$44,[14]BOP!$A$59:$IV$59,[14]BOP!#REF!,[14]BOP!#REF!,[14]BOP!$A$79:$IV$79,[14]BOP!$A$81:$IV$88,[14]BOP!#REF!</definedName>
    <definedName name="Z_112039DB_FF0B_11D1_98B3_00C04FC96ABD_.wvu.Rows" hidden="1">[14]BOP!$A$36:$IV$36,[14]BOP!$A$44:$IV$44,[14]BOP!$A$59:$IV$59,[14]BOP!#REF!,[14]BOP!#REF!,[14]BOP!$A$79:$IV$79,[14]BOP!$A$81:$IV$88,[14]BOP!#REF!,[14]BOP!#REF!</definedName>
    <definedName name="Z_112039DC_FF0B_11D1_98B3_00C04FC96ABD_.wvu.Rows" hidden="1">[14]BOP!$A$36:$IV$36,[14]BOP!$A$44:$IV$44,[14]BOP!$A$59:$IV$59,[14]BOP!#REF!,[14]BOP!#REF!,[14]BOP!$A$79:$IV$79,[14]BOP!$A$81:$IV$88,[14]BOP!#REF!,[14]BOP!#REF!</definedName>
    <definedName name="Z_112039DD_FF0B_11D1_98B3_00C04FC96ABD_.wvu.Rows" hidden="1">[14]BOP!$A$36:$IV$36,[14]BOP!$A$44:$IV$44,[14]BOP!$A$59:$IV$59,[14]BOP!#REF!,[14]BOP!#REF!,[14]BOP!$A$79:$IV$79</definedName>
    <definedName name="Z_1A87067C_7102_4E77_BC8D_D9D9112AA17F_.wvu.Cols" hidden="1">#REF!</definedName>
    <definedName name="Z_1A87067C_7102_4E77_BC8D_D9D9112AA17F_.wvu.PrintArea" hidden="1">#REF!</definedName>
    <definedName name="Z_1A87067C_7102_4E77_BC8D_D9D9112AA17F_.wvu.PrintTitles" hidden="1">#REF!</definedName>
    <definedName name="Z_1A87067C_7102_4E77_BC8D_D9D9112AA17F_.wvu.Rows" hidden="1">#REF!</definedName>
    <definedName name="Z_1A8C061B_2301_11D3_BFD1_000039E37209_.wvu.Cols" hidden="1">#REF!,#REF!,#REF!</definedName>
    <definedName name="Z_1A8C061B_2301_11D3_BFD1_000039E37209_.wvu.Rows" hidden="1">#REF!,#REF!,#REF!</definedName>
    <definedName name="Z_1A8C061C_2301_11D3_BFD1_000039E37209_.wvu.Cols" hidden="1">#REF!,#REF!,#REF!</definedName>
    <definedName name="Z_1A8C061C_2301_11D3_BFD1_000039E37209_.wvu.Rows" hidden="1">#REF!,#REF!,#REF!</definedName>
    <definedName name="Z_1A8C061E_2301_11D3_BFD1_000039E37209_.wvu.Cols" hidden="1">#REF!,#REF!,#REF!</definedName>
    <definedName name="Z_1A8C061E_2301_11D3_BFD1_000039E37209_.wvu.Rows" hidden="1">#REF!,#REF!,#REF!</definedName>
    <definedName name="Z_1A8C061F_2301_11D3_BFD1_000039E37209_.wvu.Cols" hidden="1">#REF!,#REF!,#REF!</definedName>
    <definedName name="Z_1A8C061F_2301_11D3_BFD1_000039E37209_.wvu.Rows" hidden="1">#REF!,#REF!,#REF!</definedName>
    <definedName name="Z_1F4C2007_FFA7_11D1_98B6_00C04FC96ABD_.wvu.Rows" hidden="1">[14]BOP!$A$36:$IV$36,[14]BOP!$A$44:$IV$44,[14]BOP!$A$59:$IV$59,[14]BOP!#REF!,[14]BOP!#REF!,[14]BOP!$A$81:$IV$88</definedName>
    <definedName name="Z_1F4C2008_FFA7_11D1_98B6_00C04FC96ABD_.wvu.Rows" hidden="1">[14]BOP!$A$36:$IV$36,[14]BOP!$A$44:$IV$44,[14]BOP!$A$59:$IV$59,[14]BOP!#REF!,[14]BOP!#REF!,[14]BOP!$A$81:$IV$88</definedName>
    <definedName name="Z_1F4C2009_FFA7_11D1_98B6_00C04FC96ABD_.wvu.Rows" hidden="1">[14]BOP!$A$36:$IV$36,[14]BOP!$A$44:$IV$44,[14]BOP!$A$59:$IV$59,[14]BOP!#REF!,[14]BOP!#REF!,[14]BOP!$A$81:$IV$88</definedName>
    <definedName name="Z_1F4C200A_FFA7_11D1_98B6_00C04FC96ABD_.wvu.Rows" hidden="1">[14]BOP!$A$36:$IV$36,[14]BOP!$A$44:$IV$44,[14]BOP!$A$59:$IV$59,[14]BOP!#REF!,[14]BOP!#REF!,[14]BOP!$A$81:$IV$88</definedName>
    <definedName name="Z_1F4C200B_FFA7_11D1_98B6_00C04FC96ABD_.wvu.Rows" hidden="1">[14]BOP!$A$36:$IV$36,[14]BOP!$A$44:$IV$44,[14]BOP!$A$59:$IV$59,[14]BOP!#REF!,[14]BOP!#REF!,[14]BOP!$A$79:$IV$79,[14]BOP!$A$81:$IV$88,[14]BOP!#REF!</definedName>
    <definedName name="Z_1F4C200C_FFA7_11D1_98B6_00C04FC96ABD_.wvu.Rows" hidden="1">[14]BOP!$A$36:$IV$36,[14]BOP!$A$44:$IV$44,[14]BOP!$A$59:$IV$59,[14]BOP!#REF!,[14]BOP!#REF!,[14]BOP!$A$79:$IV$79,[14]BOP!$A$81:$IV$88</definedName>
    <definedName name="Z_1F4C200D_FFA7_11D1_98B6_00C04FC96ABD_.wvu.Rows" hidden="1">[14]BOP!$A$36:$IV$36,[14]BOP!$A$44:$IV$44,[14]BOP!$A$59:$IV$59,[14]BOP!#REF!,[14]BOP!#REF!,[14]BOP!$A$79:$IV$79,[14]BOP!#REF!</definedName>
    <definedName name="Z_1F4C200E_FFA7_11D1_98B6_00C04FC96ABD_.wvu.Rows" hidden="1">[14]BOP!$A$36:$IV$36,[14]BOP!$A$44:$IV$44,[14]BOP!$A$59:$IV$59,[14]BOP!#REF!,[14]BOP!#REF!,[14]BOP!$A$79:$IV$79,[14]BOP!$A$81:$IV$88,[14]BOP!#REF!</definedName>
    <definedName name="Z_1F4C200F_FFA7_11D1_98B6_00C04FC96ABD_.wvu.Rows" hidden="1">[14]BOP!$A$36:$IV$36,[14]BOP!$A$44:$IV$44,[14]BOP!$A$59:$IV$59,[14]BOP!#REF!,[14]BOP!#REF!,[14]BOP!$A$79:$IV$79,[14]BOP!$A$81:$IV$88,[14]BOP!#REF!</definedName>
    <definedName name="Z_1F4C2010_FFA7_11D1_98B6_00C04FC96ABD_.wvu.Rows" hidden="1">[14]BOP!$A$36:$IV$36,[14]BOP!$A$44:$IV$44,[14]BOP!$A$59:$IV$59,[14]BOP!#REF!,[14]BOP!#REF!,[14]BOP!$A$79:$IV$79,[14]BOP!$A$81:$IV$88,[14]BOP!#REF!</definedName>
    <definedName name="Z_1F4C2012_FFA7_11D1_98B6_00C04FC96ABD_.wvu.Rows" hidden="1">[14]BOP!$A$36:$IV$36,[14]BOP!$A$44:$IV$44,[14]BOP!$A$59:$IV$59,[14]BOP!#REF!,[14]BOP!#REF!,[14]BOP!$A$79:$IV$79,[14]BOP!$A$81:$IV$88,[14]BOP!#REF!,[14]BOP!#REF!</definedName>
    <definedName name="Z_1F4C2013_FFA7_11D1_98B6_00C04FC96ABD_.wvu.Rows" hidden="1">[14]BOP!$A$36:$IV$36,[14]BOP!$A$44:$IV$44,[14]BOP!$A$59:$IV$59,[14]BOP!#REF!,[14]BOP!#REF!,[14]BOP!$A$79:$IV$79,[14]BOP!$A$81:$IV$88,[14]BOP!#REF!,[14]BOP!#REF!</definedName>
    <definedName name="Z_1F4C2014_FFA7_11D1_98B6_00C04FC96ABD_.wvu.Rows" hidden="1">[14]BOP!$A$36:$IV$36,[14]BOP!$A$44:$IV$44,[14]BOP!$A$59:$IV$59,[14]BOP!#REF!,[14]BOP!#REF!,[14]BOP!$A$79:$IV$79</definedName>
    <definedName name="Z_49B0A4B0_963B_11D1_BFD1_00A02466B680_.wvu.Rows" hidden="1">[14]BOP!$A$36:$IV$36,[14]BOP!$A$44:$IV$44,[14]BOP!$A$59:$IV$59,[14]BOP!#REF!,[14]BOP!#REF!,[14]BOP!$A$81:$IV$88</definedName>
    <definedName name="Z_49B0A4B1_963B_11D1_BFD1_00A02466B680_.wvu.Rows" hidden="1">[14]BOP!$A$36:$IV$36,[14]BOP!$A$44:$IV$44,[14]BOP!$A$59:$IV$59,[14]BOP!#REF!,[14]BOP!#REF!,[14]BOP!$A$81:$IV$88</definedName>
    <definedName name="Z_49B0A4B4_963B_11D1_BFD1_00A02466B680_.wvu.Rows" hidden="1">[14]BOP!$A$36:$IV$36,[14]BOP!$A$44:$IV$44,[14]BOP!$A$59:$IV$59,[14]BOP!#REF!,[14]BOP!#REF!,[14]BOP!$A$79:$IV$79,[14]BOP!$A$81:$IV$88,[14]BOP!#REF!</definedName>
    <definedName name="Z_49B0A4B5_963B_11D1_BFD1_00A02466B680_.wvu.Rows" hidden="1">[14]BOP!$A$36:$IV$36,[14]BOP!$A$44:$IV$44,[14]BOP!$A$59:$IV$59,[14]BOP!#REF!,[14]BOP!#REF!,[14]BOP!$A$79:$IV$79,[14]BOP!$A$81:$IV$88</definedName>
    <definedName name="Z_49B0A4B6_963B_11D1_BFD1_00A02466B680_.wvu.Rows" hidden="1">[14]BOP!$A$36:$IV$36,[14]BOP!$A$44:$IV$44,[14]BOP!$A$59:$IV$59,[14]BOP!#REF!,[14]BOP!#REF!,[14]BOP!$A$79:$IV$79,[14]BOP!#REF!</definedName>
    <definedName name="Z_49B0A4B7_963B_11D1_BFD1_00A02466B680_.wvu.Rows" hidden="1">[14]BOP!$A$36:$IV$36,[14]BOP!$A$44:$IV$44,[14]BOP!$A$59:$IV$59,[14]BOP!#REF!,[14]BOP!#REF!,[14]BOP!$A$79:$IV$79,[14]BOP!$A$81:$IV$88,[14]BOP!#REF!</definedName>
    <definedName name="Z_49B0A4B8_963B_11D1_BFD1_00A02466B680_.wvu.Rows" hidden="1">[14]BOP!$A$36:$IV$36,[14]BOP!$A$44:$IV$44,[14]BOP!$A$59:$IV$59,[14]BOP!#REF!,[14]BOP!#REF!,[14]BOP!$A$79:$IV$79,[14]BOP!$A$81:$IV$88,[14]BOP!#REF!</definedName>
    <definedName name="Z_49B0A4B9_963B_11D1_BFD1_00A02466B680_.wvu.Rows" hidden="1">[14]BOP!$A$36:$IV$36,[14]BOP!$A$44:$IV$44,[14]BOP!$A$59:$IV$59,[14]BOP!#REF!,[14]BOP!#REF!,[14]BOP!$A$79:$IV$79,[14]BOP!$A$81:$IV$88,[14]BOP!#REF!</definedName>
    <definedName name="Z_49B0A4BB_963B_11D1_BFD1_00A02466B680_.wvu.Rows" hidden="1">[14]BOP!$A$36:$IV$36,[14]BOP!$A$44:$IV$44,[14]BOP!$A$59:$IV$59,[14]BOP!#REF!,[14]BOP!#REF!,[14]BOP!$A$79:$IV$79,[14]BOP!$A$81:$IV$88,[14]BOP!#REF!,[14]BOP!#REF!</definedName>
    <definedName name="Z_49B0A4BC_963B_11D1_BFD1_00A02466B680_.wvu.Rows" hidden="1">[14]BOP!$A$36:$IV$36,[14]BOP!$A$44:$IV$44,[14]BOP!$A$59:$IV$59,[14]BOP!#REF!,[14]BOP!#REF!,[14]BOP!$A$79:$IV$79,[14]BOP!$A$81:$IV$88,[14]BOP!#REF!,[14]BOP!#REF!</definedName>
    <definedName name="Z_49B0A4BD_963B_11D1_BFD1_00A02466B680_.wvu.Rows" hidden="1">[14]BOP!$A$36:$IV$36,[14]BOP!$A$44:$IV$44,[14]BOP!$A$59:$IV$59,[14]BOP!#REF!,[14]BOP!#REF!,[14]BOP!$A$79:$IV$79</definedName>
    <definedName name="Z_5F3A46A2_1A22_4FA5_A3C5_1DEBD8BB3B53_.wvu.Cols" hidden="1">#REF!</definedName>
    <definedName name="Z_5F3A46A2_1A22_4FA5_A3C5_1DEBD8BB3B53_.wvu.PrintArea" hidden="1">#REF!</definedName>
    <definedName name="Z_5F3A46A2_1A22_4FA5_A3C5_1DEBD8BB3B53_.wvu.PrintTitles" hidden="1">#REF!</definedName>
    <definedName name="Z_5F3A46A2_1A22_4FA5_A3C5_1DEBD8BB3B53_.wvu.Rows" hidden="1">#REF!</definedName>
    <definedName name="Z_95224721_0485_11D4_BFD1_00508B5F4DA4_.wvu.Cols" hidden="1">#REF!</definedName>
    <definedName name="Z_9E0C48F8_FFCC_11D1_98BA_00C04FC96ABD_.wvu.Rows" hidden="1">[14]BOP!$A$36:$IV$36,[14]BOP!$A$44:$IV$44,[14]BOP!$A$59:$IV$59,[14]BOP!#REF!,[14]BOP!#REF!,[14]BOP!$A$81:$IV$88</definedName>
    <definedName name="Z_9E0C48F9_FFCC_11D1_98BA_00C04FC96ABD_.wvu.Rows" hidden="1">[14]BOP!$A$36:$IV$36,[14]BOP!$A$44:$IV$44,[14]BOP!$A$59:$IV$59,[14]BOP!#REF!,[14]BOP!#REF!,[14]BOP!$A$81:$IV$88</definedName>
    <definedName name="Z_9E0C48FA_FFCC_11D1_98BA_00C04FC96ABD_.wvu.Rows" hidden="1">[14]BOP!$A$36:$IV$36,[14]BOP!$A$44:$IV$44,[14]BOP!$A$59:$IV$59,[14]BOP!#REF!,[14]BOP!#REF!,[14]BOP!$A$81:$IV$88</definedName>
    <definedName name="Z_9E0C48FB_FFCC_11D1_98BA_00C04FC96ABD_.wvu.Rows" hidden="1">[14]BOP!$A$36:$IV$36,[14]BOP!$A$44:$IV$44,[14]BOP!$A$59:$IV$59,[14]BOP!#REF!,[14]BOP!#REF!,[14]BOP!$A$81:$IV$88</definedName>
    <definedName name="Z_9E0C48FC_FFCC_11D1_98BA_00C04FC96ABD_.wvu.Rows" hidden="1">[14]BOP!$A$36:$IV$36,[14]BOP!$A$44:$IV$44,[14]BOP!$A$59:$IV$59,[14]BOP!#REF!,[14]BOP!#REF!,[14]BOP!$A$79:$IV$79,[14]BOP!$A$81:$IV$88,[14]BOP!#REF!</definedName>
    <definedName name="Z_9E0C48FD_FFCC_11D1_98BA_00C04FC96ABD_.wvu.Rows" hidden="1">[14]BOP!$A$36:$IV$36,[14]BOP!$A$44:$IV$44,[14]BOP!$A$59:$IV$59,[14]BOP!#REF!,[14]BOP!#REF!,[14]BOP!$A$79:$IV$79,[14]BOP!$A$81:$IV$88</definedName>
    <definedName name="Z_9E0C48FE_FFCC_11D1_98BA_00C04FC96ABD_.wvu.Rows" hidden="1">[14]BOP!$A$36:$IV$36,[14]BOP!$A$44:$IV$44,[14]BOP!$A$59:$IV$59,[14]BOP!#REF!,[14]BOP!#REF!,[14]BOP!$A$79:$IV$79,[14]BOP!#REF!</definedName>
    <definedName name="Z_9E0C48FF_FFCC_11D1_98BA_00C04FC96ABD_.wvu.Rows" hidden="1">[14]BOP!$A$36:$IV$36,[14]BOP!$A$44:$IV$44,[14]BOP!$A$59:$IV$59,[14]BOP!#REF!,[14]BOP!#REF!,[14]BOP!$A$79:$IV$79,[14]BOP!$A$81:$IV$88,[14]BOP!#REF!</definedName>
    <definedName name="Z_9E0C4900_FFCC_11D1_98BA_00C04FC96ABD_.wvu.Rows" hidden="1">[14]BOP!$A$36:$IV$36,[14]BOP!$A$44:$IV$44,[14]BOP!$A$59:$IV$59,[14]BOP!#REF!,[14]BOP!#REF!,[14]BOP!$A$79:$IV$79,[14]BOP!$A$81:$IV$88,[14]BOP!#REF!</definedName>
    <definedName name="Z_9E0C4901_FFCC_11D1_98BA_00C04FC96ABD_.wvu.Rows" hidden="1">[14]BOP!$A$36:$IV$36,[14]BOP!$A$44:$IV$44,[14]BOP!$A$59:$IV$59,[14]BOP!#REF!,[14]BOP!#REF!,[14]BOP!$A$79:$IV$79,[14]BOP!$A$81:$IV$88,[14]BOP!#REF!</definedName>
    <definedName name="Z_9E0C4903_FFCC_11D1_98BA_00C04FC96ABD_.wvu.Rows" hidden="1">[14]BOP!$A$36:$IV$36,[14]BOP!$A$44:$IV$44,[14]BOP!$A$59:$IV$59,[14]BOP!#REF!,[14]BOP!#REF!,[14]BOP!$A$79:$IV$79,[14]BOP!$A$81:$IV$88,[14]BOP!#REF!,[14]BOP!#REF!</definedName>
    <definedName name="Z_9E0C4904_FFCC_11D1_98BA_00C04FC96ABD_.wvu.Rows" hidden="1">[14]BOP!$A$36:$IV$36,[14]BOP!$A$44:$IV$44,[14]BOP!$A$59:$IV$59,[14]BOP!#REF!,[14]BOP!#REF!,[14]BOP!$A$79:$IV$79,[14]BOP!$A$81:$IV$88,[14]BOP!#REF!,[14]BOP!#REF!</definedName>
    <definedName name="Z_9E0C4905_FFCC_11D1_98BA_00C04FC96ABD_.wvu.Rows" hidden="1">[14]BOP!$A$36:$IV$36,[14]BOP!$A$44:$IV$44,[14]BOP!$A$59:$IV$59,[14]BOP!#REF!,[14]BOP!#REF!,[14]BOP!$A$79:$IV$79</definedName>
    <definedName name="Z_C21FAE85_013A_11D2_98BD_00C04FC96ABD_.wvu.Rows" hidden="1">[14]BOP!$A$36:$IV$36,[14]BOP!$A$44:$IV$44,[14]BOP!$A$59:$IV$59,[14]BOP!#REF!,[14]BOP!#REF!,[14]BOP!$A$81:$IV$88</definedName>
    <definedName name="Z_C21FAE86_013A_11D2_98BD_00C04FC96ABD_.wvu.Rows" hidden="1">[14]BOP!$A$36:$IV$36,[14]BOP!$A$44:$IV$44,[14]BOP!$A$59:$IV$59,[14]BOP!#REF!,[14]BOP!#REF!,[14]BOP!$A$81:$IV$88</definedName>
    <definedName name="Z_C21FAE87_013A_11D2_98BD_00C04FC96ABD_.wvu.Rows" hidden="1">[14]BOP!$A$36:$IV$36,[14]BOP!$A$44:$IV$44,[14]BOP!$A$59:$IV$59,[14]BOP!#REF!,[14]BOP!#REF!,[14]BOP!$A$81:$IV$88</definedName>
    <definedName name="Z_C21FAE88_013A_11D2_98BD_00C04FC96ABD_.wvu.Rows" hidden="1">[14]BOP!$A$36:$IV$36,[14]BOP!$A$44:$IV$44,[14]BOP!$A$59:$IV$59,[14]BOP!#REF!,[14]BOP!#REF!,[14]BOP!$A$81:$IV$88</definedName>
    <definedName name="Z_C21FAE89_013A_11D2_98BD_00C04FC96ABD_.wvu.Rows" hidden="1">[14]BOP!$A$36:$IV$36,[14]BOP!$A$44:$IV$44,[14]BOP!$A$59:$IV$59,[14]BOP!#REF!,[14]BOP!#REF!,[14]BOP!$A$79:$IV$79,[14]BOP!$A$81:$IV$88,[14]BOP!#REF!</definedName>
    <definedName name="Z_C21FAE8A_013A_11D2_98BD_00C04FC96ABD_.wvu.Rows" hidden="1">[14]BOP!$A$36:$IV$36,[14]BOP!$A$44:$IV$44,[14]BOP!$A$59:$IV$59,[14]BOP!#REF!,[14]BOP!#REF!,[14]BOP!$A$79:$IV$79,[14]BOP!$A$81:$IV$88</definedName>
    <definedName name="Z_C21FAE8B_013A_11D2_98BD_00C04FC96ABD_.wvu.Rows" hidden="1">[14]BOP!$A$36:$IV$36,[14]BOP!$A$44:$IV$44,[14]BOP!$A$59:$IV$59,[14]BOP!#REF!,[14]BOP!#REF!,[14]BOP!$A$79:$IV$79,[14]BOP!#REF!</definedName>
    <definedName name="Z_C21FAE8C_013A_11D2_98BD_00C04FC96ABD_.wvu.Rows" hidden="1">[14]BOP!$A$36:$IV$36,[14]BOP!$A$44:$IV$44,[14]BOP!$A$59:$IV$59,[14]BOP!#REF!,[14]BOP!#REF!,[14]BOP!$A$79:$IV$79,[14]BOP!$A$81:$IV$88,[14]BOP!#REF!</definedName>
    <definedName name="Z_C21FAE8D_013A_11D2_98BD_00C04FC96ABD_.wvu.Rows" hidden="1">[14]BOP!$A$36:$IV$36,[14]BOP!$A$44:$IV$44,[14]BOP!$A$59:$IV$59,[14]BOP!#REF!,[14]BOP!#REF!,[14]BOP!$A$79:$IV$79,[14]BOP!$A$81:$IV$88,[14]BOP!#REF!</definedName>
    <definedName name="Z_C21FAE8E_013A_11D2_98BD_00C04FC96ABD_.wvu.Rows" hidden="1">[14]BOP!$A$36:$IV$36,[14]BOP!$A$44:$IV$44,[14]BOP!$A$59:$IV$59,[14]BOP!#REF!,[14]BOP!#REF!,[14]BOP!$A$79:$IV$79,[14]BOP!$A$81:$IV$88,[14]BOP!#REF!</definedName>
    <definedName name="Z_C21FAE90_013A_11D2_98BD_00C04FC96ABD_.wvu.Rows" hidden="1">[14]BOP!$A$36:$IV$36,[14]BOP!$A$44:$IV$44,[14]BOP!$A$59:$IV$59,[14]BOP!#REF!,[14]BOP!#REF!,[14]BOP!$A$79:$IV$79,[14]BOP!$A$81:$IV$88,[14]BOP!#REF!,[14]BOP!#REF!</definedName>
    <definedName name="Z_C21FAE91_013A_11D2_98BD_00C04FC96ABD_.wvu.Rows" hidden="1">[14]BOP!$A$36:$IV$36,[14]BOP!$A$44:$IV$44,[14]BOP!$A$59:$IV$59,[14]BOP!#REF!,[14]BOP!#REF!,[14]BOP!$A$79:$IV$79,[14]BOP!$A$81:$IV$88,[14]BOP!#REF!,[14]BOP!#REF!</definedName>
    <definedName name="Z_C21FAE92_013A_11D2_98BD_00C04FC96ABD_.wvu.Rows" hidden="1">[14]BOP!$A$36:$IV$36,[14]BOP!$A$44:$IV$44,[14]BOP!$A$59:$IV$59,[14]BOP!#REF!,[14]BOP!#REF!,[14]BOP!$A$79:$IV$79</definedName>
    <definedName name="Z_CF25EF4A_FFAB_11D1_98B7_00C04FC96ABD_.wvu.Rows" hidden="1">[14]BOP!$A$36:$IV$36,[14]BOP!$A$44:$IV$44,[14]BOP!$A$59:$IV$59,[14]BOP!#REF!,[14]BOP!#REF!,[14]BOP!$A$81:$IV$88</definedName>
    <definedName name="Z_CF25EF4B_FFAB_11D1_98B7_00C04FC96ABD_.wvu.Rows" hidden="1">[14]BOP!$A$36:$IV$36,[14]BOP!$A$44:$IV$44,[14]BOP!$A$59:$IV$59,[14]BOP!#REF!,[14]BOP!#REF!,[14]BOP!$A$81:$IV$88</definedName>
    <definedName name="Z_CF25EF4C_FFAB_11D1_98B7_00C04FC96ABD_.wvu.Rows" hidden="1">[14]BOP!$A$36:$IV$36,[14]BOP!$A$44:$IV$44,[14]BOP!$A$59:$IV$59,[14]BOP!#REF!,[14]BOP!#REF!,[14]BOP!$A$81:$IV$88</definedName>
    <definedName name="Z_CF25EF4D_FFAB_11D1_98B7_00C04FC96ABD_.wvu.Rows" hidden="1">[14]BOP!$A$36:$IV$36,[14]BOP!$A$44:$IV$44,[14]BOP!$A$59:$IV$59,[14]BOP!#REF!,[14]BOP!#REF!,[14]BOP!$A$81:$IV$88</definedName>
    <definedName name="Z_CF25EF4E_FFAB_11D1_98B7_00C04FC96ABD_.wvu.Rows" hidden="1">[14]BOP!$A$36:$IV$36,[14]BOP!$A$44:$IV$44,[14]BOP!$A$59:$IV$59,[14]BOP!#REF!,[14]BOP!#REF!,[14]BOP!$A$79:$IV$79,[14]BOP!$A$81:$IV$88,[14]BOP!#REF!</definedName>
    <definedName name="Z_CF25EF4F_FFAB_11D1_98B7_00C04FC96ABD_.wvu.Rows" hidden="1">[14]BOP!$A$36:$IV$36,[14]BOP!$A$44:$IV$44,[14]BOP!$A$59:$IV$59,[14]BOP!#REF!,[14]BOP!#REF!,[14]BOP!$A$79:$IV$79,[14]BOP!$A$81:$IV$88</definedName>
    <definedName name="Z_CF25EF50_FFAB_11D1_98B7_00C04FC96ABD_.wvu.Rows" hidden="1">[14]BOP!$A$36:$IV$36,[14]BOP!$A$44:$IV$44,[14]BOP!$A$59:$IV$59,[14]BOP!#REF!,[14]BOP!#REF!,[14]BOP!$A$79:$IV$79,[14]BOP!#REF!</definedName>
    <definedName name="Z_CF25EF51_FFAB_11D1_98B7_00C04FC96ABD_.wvu.Rows" hidden="1">[14]BOP!$A$36:$IV$36,[14]BOP!$A$44:$IV$44,[14]BOP!$A$59:$IV$59,[14]BOP!#REF!,[14]BOP!#REF!,[14]BOP!$A$79:$IV$79,[14]BOP!$A$81:$IV$88,[14]BOP!#REF!</definedName>
    <definedName name="Z_CF25EF52_FFAB_11D1_98B7_00C04FC96ABD_.wvu.Rows" hidden="1">[14]BOP!$A$36:$IV$36,[14]BOP!$A$44:$IV$44,[14]BOP!$A$59:$IV$59,[14]BOP!#REF!,[14]BOP!#REF!,[14]BOP!$A$79:$IV$79,[14]BOP!$A$81:$IV$88,[14]BOP!#REF!</definedName>
    <definedName name="Z_CF25EF53_FFAB_11D1_98B7_00C04FC96ABD_.wvu.Rows" hidden="1">[14]BOP!$A$36:$IV$36,[14]BOP!$A$44:$IV$44,[14]BOP!$A$59:$IV$59,[14]BOP!#REF!,[14]BOP!#REF!,[14]BOP!$A$79:$IV$79,[14]BOP!$A$81:$IV$88,[14]BOP!#REF!</definedName>
    <definedName name="Z_CF25EF55_FFAB_11D1_98B7_00C04FC96ABD_.wvu.Rows" hidden="1">[14]BOP!$A$36:$IV$36,[14]BOP!$A$44:$IV$44,[14]BOP!$A$59:$IV$59,[14]BOP!#REF!,[14]BOP!#REF!,[14]BOP!$A$79:$IV$79,[14]BOP!$A$81:$IV$88,[14]BOP!#REF!,[14]BOP!#REF!</definedName>
    <definedName name="Z_CF25EF56_FFAB_11D1_98B7_00C04FC96ABD_.wvu.Rows" hidden="1">[14]BOP!$A$36:$IV$36,[14]BOP!$A$44:$IV$44,[14]BOP!$A$59:$IV$59,[14]BOP!#REF!,[14]BOP!#REF!,[14]BOP!$A$79:$IV$79,[14]BOP!$A$81:$IV$88,[14]BOP!#REF!,[14]BOP!#REF!</definedName>
    <definedName name="Z_CF25EF57_FFAB_11D1_98B7_00C04FC96ABD_.wvu.Rows" hidden="1">[14]BOP!$A$36:$IV$36,[14]BOP!$A$44:$IV$44,[14]BOP!$A$59:$IV$59,[14]BOP!#REF!,[14]BOP!#REF!,[14]BOP!$A$79:$IV$79</definedName>
    <definedName name="Z_EA8011E5_017A_11D2_98BD_00C04FC96ABD_.wvu.Rows" hidden="1">[14]BOP!$A$36:$IV$36,[14]BOP!$A$44:$IV$44,[14]BOP!$A$59:$IV$59,[14]BOP!#REF!,[14]BOP!#REF!,[14]BOP!$A$79:$IV$79,[14]BOP!$A$81:$IV$88</definedName>
    <definedName name="Z_EA8011E6_017A_11D2_98BD_00C04FC96ABD_.wvu.Rows" hidden="1">[14]BOP!$A$36:$IV$36,[14]BOP!$A$44:$IV$44,[14]BOP!$A$59:$IV$59,[14]BOP!#REF!,[14]BOP!#REF!,[14]BOP!$A$79:$IV$79,[14]BOP!#REF!</definedName>
    <definedName name="Z_EA8011E9_017A_11D2_98BD_00C04FC96ABD_.wvu.Rows" hidden="1">[14]BOP!$A$36:$IV$36,[14]BOP!$A$44:$IV$44,[14]BOP!$A$59:$IV$59,[14]BOP!#REF!,[14]BOP!#REF!,[14]BOP!$A$79:$IV$79,[14]BOP!$A$81:$IV$88,[14]BOP!#REF!</definedName>
    <definedName name="Z_EA8011EC_017A_11D2_98BD_00C04FC96ABD_.wvu.Rows" hidden="1">[14]BOP!$A$36:$IV$36,[14]BOP!$A$44:$IV$44,[14]BOP!$A$59:$IV$59,[14]BOP!#REF!,[14]BOP!#REF!,[14]BOP!$A$79:$IV$79,[14]BOP!$A$81:$IV$88,[14]BOP!#REF!,[14]BOP!#REF!</definedName>
    <definedName name="Z_EA86CE3A_00A2_11D2_98BC_00C04FC96ABD_.wvu.Rows" hidden="1">[14]BOP!$A$36:$IV$36,[14]BOP!$A$44:$IV$44,[14]BOP!$A$59:$IV$59,[14]BOP!#REF!,[14]BOP!#REF!,[14]BOP!$A$81:$IV$88</definedName>
    <definedName name="Z_EA86CE3B_00A2_11D2_98BC_00C04FC96ABD_.wvu.Rows" hidden="1">[14]BOP!$A$36:$IV$36,[14]BOP!$A$44:$IV$44,[14]BOP!$A$59:$IV$59,[14]BOP!#REF!,[14]BOP!#REF!,[14]BOP!$A$81:$IV$88</definedName>
    <definedName name="Z_EA86CE3C_00A2_11D2_98BC_00C04FC96ABD_.wvu.Rows" hidden="1">[14]BOP!$A$36:$IV$36,[14]BOP!$A$44:$IV$44,[14]BOP!$A$59:$IV$59,[14]BOP!#REF!,[14]BOP!#REF!,[14]BOP!$A$81:$IV$88</definedName>
    <definedName name="Z_EA86CE3D_00A2_11D2_98BC_00C04FC96ABD_.wvu.Rows" hidden="1">[14]BOP!$A$36:$IV$36,[14]BOP!$A$44:$IV$44,[14]BOP!$A$59:$IV$59,[14]BOP!#REF!,[14]BOP!#REF!,[14]BOP!$A$81:$IV$88</definedName>
    <definedName name="Z_EA86CE3E_00A2_11D2_98BC_00C04FC96ABD_.wvu.Rows" hidden="1">[14]BOP!$A$36:$IV$36,[14]BOP!$A$44:$IV$44,[14]BOP!$A$59:$IV$59,[14]BOP!#REF!,[14]BOP!#REF!,[14]BOP!$A$79:$IV$79,[14]BOP!$A$81:$IV$88,[14]BOP!#REF!</definedName>
    <definedName name="Z_EA86CE3F_00A2_11D2_98BC_00C04FC96ABD_.wvu.Rows" hidden="1">[14]BOP!$A$36:$IV$36,[14]BOP!$A$44:$IV$44,[14]BOP!$A$59:$IV$59,[14]BOP!#REF!,[14]BOP!#REF!,[14]BOP!$A$79:$IV$79,[14]BOP!$A$81:$IV$88</definedName>
    <definedName name="Z_EA86CE40_00A2_11D2_98BC_00C04FC96ABD_.wvu.Rows" hidden="1">[14]BOP!$A$36:$IV$36,[14]BOP!$A$44:$IV$44,[14]BOP!$A$59:$IV$59,[14]BOP!#REF!,[14]BOP!#REF!,[14]BOP!$A$79:$IV$79,[14]BOP!#REF!</definedName>
    <definedName name="Z_EA86CE41_00A2_11D2_98BC_00C04FC96ABD_.wvu.Rows" hidden="1">[14]BOP!$A$36:$IV$36,[14]BOP!$A$44:$IV$44,[14]BOP!$A$59:$IV$59,[14]BOP!#REF!,[14]BOP!#REF!,[14]BOP!$A$79:$IV$79,[14]BOP!$A$81:$IV$88,[14]BOP!#REF!</definedName>
    <definedName name="Z_EA86CE42_00A2_11D2_98BC_00C04FC96ABD_.wvu.Rows" hidden="1">[14]BOP!$A$36:$IV$36,[14]BOP!$A$44:$IV$44,[14]BOP!$A$59:$IV$59,[14]BOP!#REF!,[14]BOP!#REF!,[14]BOP!$A$79:$IV$79,[14]BOP!$A$81:$IV$88,[14]BOP!#REF!</definedName>
    <definedName name="Z_EA86CE43_00A2_11D2_98BC_00C04FC96ABD_.wvu.Rows" hidden="1">[14]BOP!$A$36:$IV$36,[14]BOP!$A$44:$IV$44,[14]BOP!$A$59:$IV$59,[14]BOP!#REF!,[14]BOP!#REF!,[14]BOP!$A$79:$IV$79,[14]BOP!$A$81:$IV$88,[14]BOP!#REF!</definedName>
    <definedName name="Z_EA86CE45_00A2_11D2_98BC_00C04FC96ABD_.wvu.Rows" hidden="1">[14]BOP!$A$36:$IV$36,[14]BOP!$A$44:$IV$44,[14]BOP!$A$59:$IV$59,[14]BOP!#REF!,[14]BOP!#REF!,[14]BOP!$A$79:$IV$79,[14]BOP!$A$81:$IV$88,[14]BOP!#REF!,[14]BOP!#REF!</definedName>
    <definedName name="Z_EA86CE46_00A2_11D2_98BC_00C04FC96ABD_.wvu.Rows" hidden="1">[14]BOP!$A$36:$IV$36,[14]BOP!$A$44:$IV$44,[14]BOP!$A$59:$IV$59,[14]BOP!#REF!,[14]BOP!#REF!,[14]BOP!$A$79:$IV$79,[14]BOP!$A$81:$IV$88,[14]BOP!#REF!,[14]BOP!#REF!</definedName>
    <definedName name="Z_EA86CE47_00A2_11D2_98BC_00C04FC96ABD_.wvu.Rows" hidden="1">[14]BOP!$A$36:$IV$36,[14]BOP!$A$44:$IV$44,[14]BOP!$A$59:$IV$59,[14]BOP!#REF!,[14]BOP!#REF!,[14]BOP!$A$79:$IV$79</definedName>
    <definedName name="zz" hidden="1">{"Tab1",#N/A,FALSE,"P";"Tab2",#N/A,FALSE,"P"}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43" i="1" l="1"/>
  <c r="CD37" i="1"/>
  <c r="CC37" i="1"/>
  <c r="CB37" i="1"/>
  <c r="CA37" i="1"/>
  <c r="BZ37" i="1"/>
  <c r="BY37" i="1"/>
  <c r="BX37" i="1"/>
  <c r="BW37" i="1"/>
  <c r="BV37" i="1"/>
  <c r="BU37" i="1"/>
  <c r="BT37" i="1"/>
  <c r="BS37" i="1"/>
  <c r="BR37" i="1"/>
  <c r="BQ37" i="1"/>
  <c r="BP37" i="1"/>
  <c r="BO37" i="1"/>
  <c r="BN37" i="1"/>
  <c r="BM37" i="1"/>
  <c r="BL37" i="1"/>
  <c r="BK37" i="1"/>
  <c r="BJ37" i="1"/>
  <c r="BI37" i="1"/>
  <c r="BH37" i="1"/>
  <c r="AO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CB30" i="1"/>
  <c r="CA30" i="1"/>
  <c r="BZ30" i="1"/>
  <c r="BY30" i="1"/>
  <c r="AM30" i="1"/>
  <c r="CB29" i="1"/>
  <c r="CA29" i="1"/>
  <c r="BZ29" i="1"/>
  <c r="BY29" i="1"/>
  <c r="CB27" i="1"/>
  <c r="CA27" i="1"/>
  <c r="BZ27" i="1"/>
  <c r="BY27" i="1"/>
  <c r="CD25" i="1"/>
  <c r="CC25" i="1"/>
  <c r="CB25" i="1"/>
  <c r="CA25" i="1"/>
  <c r="BZ25" i="1"/>
  <c r="BY25" i="1"/>
  <c r="BX25" i="1"/>
  <c r="BW25" i="1"/>
  <c r="BV25" i="1"/>
  <c r="BU25" i="1"/>
  <c r="BT25" i="1"/>
  <c r="BS25" i="1"/>
  <c r="BR25" i="1"/>
  <c r="BQ25" i="1"/>
  <c r="BP25" i="1"/>
  <c r="BO25" i="1"/>
  <c r="BN25" i="1"/>
  <c r="BM25" i="1"/>
  <c r="BL25" i="1"/>
  <c r="BK25" i="1"/>
  <c r="BJ25" i="1"/>
  <c r="BI25" i="1"/>
  <c r="BH25" i="1"/>
  <c r="AT25" i="1"/>
  <c r="AS25" i="1"/>
  <c r="AR25" i="1"/>
  <c r="AQ25" i="1"/>
  <c r="AP25" i="1"/>
  <c r="AO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CL16" i="1"/>
  <c r="CI16" i="1"/>
  <c r="CF16" i="1"/>
  <c r="CC16" i="1"/>
  <c r="BZ16" i="1"/>
  <c r="BW16" i="1"/>
  <c r="BT16" i="1"/>
  <c r="BQ16" i="1"/>
  <c r="BZ15" i="1"/>
  <c r="BY15" i="1"/>
  <c r="BX15" i="1"/>
  <c r="BW15" i="1"/>
  <c r="BV15" i="1"/>
  <c r="BU15" i="1"/>
  <c r="BT15" i="1"/>
  <c r="BS15" i="1"/>
  <c r="BR15" i="1"/>
  <c r="BQ15" i="1"/>
  <c r="BP15" i="1"/>
  <c r="BY13" i="1"/>
  <c r="BX13" i="1"/>
  <c r="BW13" i="1"/>
  <c r="BV13" i="1"/>
  <c r="BU13" i="1"/>
  <c r="BT13" i="1"/>
  <c r="BS13" i="1"/>
  <c r="BR13" i="1"/>
  <c r="BQ13" i="1"/>
  <c r="BP13" i="1"/>
  <c r="BJ13" i="1"/>
  <c r="Y13" i="1"/>
  <c r="X13" i="1"/>
  <c r="AP11" i="1"/>
  <c r="AP13" i="1" s="1"/>
  <c r="Y11" i="1"/>
  <c r="X11" i="1"/>
  <c r="CA10" i="1"/>
  <c r="BZ10" i="1"/>
  <c r="BY10" i="1"/>
  <c r="BX10" i="1"/>
  <c r="BW10" i="1"/>
  <c r="BV10" i="1"/>
  <c r="BU10" i="1"/>
  <c r="BT10" i="1"/>
  <c r="BS10" i="1"/>
  <c r="BR10" i="1"/>
  <c r="BQ10" i="1"/>
  <c r="BP10" i="1"/>
  <c r="CA7" i="1"/>
  <c r="BZ7" i="1"/>
  <c r="BY7" i="1"/>
  <c r="BX7" i="1"/>
  <c r="BW7" i="1"/>
  <c r="BV7" i="1"/>
  <c r="BU7" i="1"/>
  <c r="BT7" i="1"/>
  <c r="BS7" i="1"/>
  <c r="BR7" i="1"/>
  <c r="BQ7" i="1"/>
  <c r="BP7" i="1"/>
  <c r="CA6" i="1"/>
  <c r="BZ6" i="1"/>
  <c r="BY6" i="1"/>
  <c r="BX6" i="1"/>
  <c r="BW6" i="1"/>
  <c r="BV6" i="1"/>
  <c r="BU6" i="1"/>
  <c r="BT6" i="1"/>
  <c r="BS6" i="1"/>
  <c r="BR6" i="1"/>
  <c r="BQ6" i="1"/>
  <c r="BP6" i="1"/>
</calcChain>
</file>

<file path=xl/sharedStrings.xml><?xml version="1.0" encoding="utf-8"?>
<sst xmlns="http://schemas.openxmlformats.org/spreadsheetml/2006/main" count="34" uniqueCount="34">
  <si>
    <r>
      <t>Table 31: Card Transactions: December 2021 to December 2022</t>
    </r>
    <r>
      <rPr>
        <b/>
        <vertAlign val="superscript"/>
        <sz val="12"/>
        <color rgb="FF002060"/>
        <rFont val="Segoe UI"/>
        <family val="2"/>
      </rPr>
      <t xml:space="preserve"> 1</t>
    </r>
  </si>
  <si>
    <t>Number of ATMs in Operation</t>
  </si>
  <si>
    <t xml:space="preserve">Number of Transactions </t>
  </si>
  <si>
    <r>
      <t>Value of Transactions (</t>
    </r>
    <r>
      <rPr>
        <i/>
        <sz val="11"/>
        <color rgb="FF002060"/>
        <rFont val="Segoe UI"/>
        <family val="2"/>
      </rPr>
      <t>Rs million</t>
    </r>
    <r>
      <rPr>
        <sz val="11"/>
        <color rgb="FF002060"/>
        <rFont val="Segoe UI"/>
        <family val="2"/>
      </rPr>
      <t xml:space="preserve">) </t>
    </r>
    <r>
      <rPr>
        <vertAlign val="superscript"/>
        <sz val="11"/>
        <color rgb="FF002060"/>
        <rFont val="Segoe UI"/>
        <family val="2"/>
      </rPr>
      <t xml:space="preserve">2 </t>
    </r>
  </si>
  <si>
    <t>Number of Cards in Circulation</t>
  </si>
  <si>
    <t xml:space="preserve">Credit Cards </t>
  </si>
  <si>
    <t xml:space="preserve">Debit Cards </t>
  </si>
  <si>
    <t xml:space="preserve">Others </t>
  </si>
  <si>
    <t xml:space="preserve">Total </t>
  </si>
  <si>
    <r>
      <t>Outstanding Advances on Credit Cards (</t>
    </r>
    <r>
      <rPr>
        <i/>
        <sz val="11"/>
        <color rgb="FF002060"/>
        <rFont val="Segoe UI"/>
        <family val="2"/>
      </rPr>
      <t>Rs million</t>
    </r>
    <r>
      <rPr>
        <sz val="11"/>
        <color rgb="FF002060"/>
        <rFont val="Segoe UI"/>
        <family val="2"/>
      </rPr>
      <t>)</t>
    </r>
  </si>
  <si>
    <r>
      <t>Impaired Advances on Credit Cards (</t>
    </r>
    <r>
      <rPr>
        <i/>
        <sz val="11"/>
        <color rgb="FF002060"/>
        <rFont val="Segoe UI"/>
        <family val="2"/>
      </rPr>
      <t>Rs million</t>
    </r>
    <r>
      <rPr>
        <sz val="11"/>
        <color rgb="FF002060"/>
        <rFont val="Segoe UI"/>
        <family val="2"/>
      </rPr>
      <t xml:space="preserve">) </t>
    </r>
    <r>
      <rPr>
        <vertAlign val="superscript"/>
        <sz val="11"/>
        <color rgb="FF002060"/>
        <rFont val="Segoe UI"/>
        <family val="2"/>
      </rPr>
      <t>3</t>
    </r>
  </si>
  <si>
    <r>
      <rPr>
        <i/>
        <vertAlign val="superscript"/>
        <sz val="11"/>
        <color rgb="FF002060"/>
        <rFont val="Segoe UI"/>
        <family val="2"/>
      </rPr>
      <t>1</t>
    </r>
    <r>
      <rPr>
        <i/>
        <sz val="11"/>
        <color rgb="FF002060"/>
        <rFont val="Segoe UI"/>
        <family val="2"/>
      </rPr>
      <t xml:space="preserve"> Renamed in July 2018, previously known as Electronic Banking Transactions.</t>
    </r>
  </si>
  <si>
    <r>
      <rPr>
        <i/>
        <vertAlign val="superscript"/>
        <sz val="11"/>
        <color rgb="FF002060"/>
        <rFont val="Segoe UI"/>
        <family val="2"/>
      </rPr>
      <t>2</t>
    </r>
    <r>
      <rPr>
        <i/>
        <sz val="11"/>
        <color rgb="FF002060"/>
        <rFont val="Segoe UI"/>
        <family val="2"/>
      </rPr>
      <t xml:space="preserve"> Involve the use of credit cards, debit cards, ATMs and Merchant Points of Sale.</t>
    </r>
  </si>
  <si>
    <r>
      <rPr>
        <i/>
        <vertAlign val="superscript"/>
        <sz val="11"/>
        <color rgb="FF002060"/>
        <rFont val="Segoe UI"/>
        <family val="2"/>
      </rPr>
      <t xml:space="preserve">3 </t>
    </r>
    <r>
      <rPr>
        <i/>
        <sz val="11"/>
        <color rgb="FF002060"/>
        <rFont val="Segoe UI"/>
        <family val="2"/>
      </rPr>
      <t>Information available on a quarterly basis.</t>
    </r>
  </si>
  <si>
    <t xml:space="preserve">Table 32: Internet Banking Transactions:  December 2021 to December 2022 </t>
  </si>
  <si>
    <r>
      <t>Number of Customers</t>
    </r>
    <r>
      <rPr>
        <vertAlign val="superscript"/>
        <sz val="11"/>
        <color rgb="FF002060"/>
        <rFont val="Segoe UI"/>
        <family val="2"/>
      </rPr>
      <t>1</t>
    </r>
  </si>
  <si>
    <t>Number of Transactions</t>
  </si>
  <si>
    <r>
      <t>Value of Transactions (</t>
    </r>
    <r>
      <rPr>
        <i/>
        <sz val="11"/>
        <color rgb="FF002060"/>
        <rFont val="Segoe UI"/>
        <family val="2"/>
      </rPr>
      <t>Rs million</t>
    </r>
    <r>
      <rPr>
        <sz val="11"/>
        <color rgb="FF002060"/>
        <rFont val="Segoe UI"/>
        <family val="2"/>
      </rPr>
      <t>)</t>
    </r>
  </si>
  <si>
    <r>
      <t xml:space="preserve">Average Value of Transactions </t>
    </r>
    <r>
      <rPr>
        <vertAlign val="superscript"/>
        <sz val="11"/>
        <color rgb="FF002060"/>
        <rFont val="Segoe UI"/>
        <family val="2"/>
      </rPr>
      <t xml:space="preserve">2 </t>
    </r>
    <r>
      <rPr>
        <sz val="11"/>
        <color rgb="FF002060"/>
        <rFont val="Segoe UI"/>
        <family val="2"/>
      </rPr>
      <t>(</t>
    </r>
    <r>
      <rPr>
        <i/>
        <sz val="11"/>
        <color rgb="FF002060"/>
        <rFont val="Segoe UI"/>
        <family val="2"/>
      </rPr>
      <t>Rs million</t>
    </r>
    <r>
      <rPr>
        <sz val="11"/>
        <color rgb="FF002060"/>
        <rFont val="Segoe UI"/>
        <family val="2"/>
      </rPr>
      <t xml:space="preserve">) </t>
    </r>
  </si>
  <si>
    <r>
      <rPr>
        <i/>
        <vertAlign val="superscript"/>
        <sz val="10"/>
        <color rgb="FF002060"/>
        <rFont val="Segoe UI"/>
        <family val="2"/>
      </rPr>
      <t xml:space="preserve">1 </t>
    </r>
    <r>
      <rPr>
        <i/>
        <sz val="10"/>
        <color rgb="FF002060"/>
        <rFont val="Segoe UI"/>
        <family val="2"/>
      </rPr>
      <t>Revised</t>
    </r>
  </si>
  <si>
    <r>
      <rPr>
        <i/>
        <vertAlign val="superscript"/>
        <sz val="10"/>
        <color rgb="FF002060"/>
        <rFont val="Segoe UI"/>
        <family val="2"/>
      </rPr>
      <t xml:space="preserve">2 </t>
    </r>
    <r>
      <rPr>
        <i/>
        <sz val="10"/>
        <color rgb="FF002060"/>
        <rFont val="Segoe UI"/>
        <family val="2"/>
      </rPr>
      <t>Average monthly transactions from the start of the calendar year.</t>
    </r>
  </si>
  <si>
    <r>
      <t xml:space="preserve">Table 33: Mobile Banking and Mobile Payments </t>
    </r>
    <r>
      <rPr>
        <b/>
        <vertAlign val="superscript"/>
        <sz val="12"/>
        <color rgb="FF002060"/>
        <rFont val="Segoe UI"/>
        <family val="2"/>
      </rPr>
      <t>1&amp;2</t>
    </r>
    <r>
      <rPr>
        <b/>
        <sz val="12"/>
        <color rgb="FF002060"/>
        <rFont val="Segoe UI"/>
        <family val="2"/>
      </rPr>
      <t xml:space="preserve">:  December 2021 to December 2022 </t>
    </r>
  </si>
  <si>
    <t>Number of subscribers</t>
  </si>
  <si>
    <t>Number of active agent outlets</t>
  </si>
  <si>
    <t>Number of transactions</t>
  </si>
  <si>
    <r>
      <t>Value of transactions (</t>
    </r>
    <r>
      <rPr>
        <i/>
        <sz val="11"/>
        <color rgb="FF002060"/>
        <rFont val="Segoe UI"/>
        <family val="2"/>
      </rPr>
      <t>Rs million</t>
    </r>
    <r>
      <rPr>
        <sz val="11"/>
        <color rgb="FF002060"/>
        <rFont val="Segoe UI"/>
        <family val="2"/>
      </rPr>
      <t>)</t>
    </r>
  </si>
  <si>
    <r>
      <rPr>
        <i/>
        <vertAlign val="superscript"/>
        <sz val="10"/>
        <color rgb="FF002060"/>
        <rFont val="Segoe UI"/>
        <family val="2"/>
      </rPr>
      <t>1</t>
    </r>
    <r>
      <rPr>
        <i/>
        <sz val="10"/>
        <color rgb="FF002060"/>
        <rFont val="Segoe UI"/>
        <family val="2"/>
      </rPr>
      <t xml:space="preserve"> Renamed, previously known as Mobile Transactions.</t>
    </r>
  </si>
  <si>
    <r>
      <rPr>
        <i/>
        <vertAlign val="superscript"/>
        <sz val="10"/>
        <color rgb="FF002060"/>
        <rFont val="Segoe UI"/>
        <family val="2"/>
      </rPr>
      <t>2</t>
    </r>
    <r>
      <rPr>
        <i/>
        <sz val="10"/>
        <color rgb="FF002060"/>
        <rFont val="Segoe UI"/>
        <family val="2"/>
      </rPr>
      <t xml:space="preserve"> Include non-bank entities.</t>
    </r>
  </si>
  <si>
    <r>
      <rPr>
        <i/>
        <vertAlign val="superscript"/>
        <sz val="10"/>
        <color rgb="FF002060"/>
        <rFont val="Segoe UI"/>
        <family val="2"/>
      </rPr>
      <t>2</t>
    </r>
    <r>
      <rPr>
        <i/>
        <sz val="10"/>
        <color rgb="FF002060"/>
        <rFont val="Segoe UI"/>
        <family val="2"/>
      </rPr>
      <t xml:space="preserve"> restated figures for  January 2017.</t>
    </r>
  </si>
  <si>
    <t>Source: Supervision Department.</t>
  </si>
  <si>
    <t>: Zoya Aungraheeta</t>
  </si>
  <si>
    <t>: Itranjan Seetohul / Mehisha Luchmadu</t>
  </si>
  <si>
    <t>: C Rutah</t>
  </si>
  <si>
    <t>: Supervision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</si>
</sst>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-* #,##0.00_-;\-* #,##0.00_-;_-* &quot;-&quot;??_-;_-@_-"/>
    <numFmt numFmtId="166" formatCode="[$-409]mmm\-yy;@"/>
    <numFmt numFmtId="167" formatCode="_-* #,##0_-;\-* #,##0_-;_-* &quot;-&quot;??_-;_-@_-"/>
    <numFmt numFmtId="168" formatCode="#,##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2060"/>
      <name val="Segoe UI"/>
      <family val="2"/>
    </font>
    <font>
      <b/>
      <vertAlign val="superscript"/>
      <sz val="12"/>
      <color rgb="FF002060"/>
      <name val="Segoe UI"/>
      <family val="2"/>
    </font>
    <font>
      <sz val="12"/>
      <color rgb="FF002060"/>
      <name val="Segoe UI"/>
      <family val="2"/>
    </font>
    <font>
      <sz val="13"/>
      <color rgb="FF002060"/>
      <name val="Segoe UI"/>
      <family val="2"/>
    </font>
    <font>
      <sz val="10.5"/>
      <color rgb="FF002060"/>
      <name val="Segoe UI"/>
      <family val="2"/>
    </font>
    <font>
      <sz val="10"/>
      <color rgb="FF002060"/>
      <name val="Segoe UI"/>
      <family val="2"/>
    </font>
    <font>
      <b/>
      <sz val="10"/>
      <color rgb="FF002060"/>
      <name val="Segoe UI"/>
      <family val="2"/>
    </font>
    <font>
      <b/>
      <sz val="13"/>
      <color rgb="FF002060"/>
      <name val="Segoe UI"/>
      <family val="2"/>
    </font>
    <font>
      <sz val="14"/>
      <color rgb="FF002060"/>
      <name val="Segoe UI"/>
      <family val="2"/>
    </font>
    <font>
      <b/>
      <sz val="11"/>
      <color rgb="FF002060"/>
      <name val="Segoe UI"/>
      <family val="2"/>
    </font>
    <font>
      <sz val="11"/>
      <color rgb="FF002060"/>
      <name val="Segoe UI"/>
      <family val="2"/>
    </font>
    <font>
      <b/>
      <sz val="10.5"/>
      <color rgb="FF002060"/>
      <name val="Segoe UI"/>
      <family val="2"/>
    </font>
    <font>
      <i/>
      <sz val="11"/>
      <color rgb="FF002060"/>
      <name val="Segoe UI"/>
      <family val="2"/>
    </font>
    <font>
      <vertAlign val="superscript"/>
      <sz val="11"/>
      <color rgb="FF002060"/>
      <name val="Segoe UI"/>
      <family val="2"/>
    </font>
    <font>
      <i/>
      <sz val="10"/>
      <color rgb="FF002060"/>
      <name val="Segoe UI"/>
      <family val="2"/>
    </font>
    <font>
      <i/>
      <vertAlign val="superscript"/>
      <sz val="11"/>
      <color rgb="FF002060"/>
      <name val="Segoe UI"/>
      <family val="2"/>
    </font>
    <font>
      <i/>
      <sz val="10.5"/>
      <color rgb="FF002060"/>
      <name val="Segoe UI"/>
      <family val="2"/>
    </font>
    <font>
      <i/>
      <sz val="13"/>
      <color rgb="FF002060"/>
      <name val="Segoe UI"/>
      <family val="2"/>
    </font>
    <font>
      <i/>
      <vertAlign val="superscript"/>
      <sz val="10"/>
      <color rgb="FF00206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gray125">
        <bgColor theme="0"/>
      </patternFill>
    </fill>
  </fills>
  <borders count="52">
    <border>
      <left/>
      <right/>
      <top/>
      <bottom/>
      <diagonal/>
    </border>
    <border>
      <left style="thick">
        <color rgb="FF002060"/>
      </left>
      <right style="medium">
        <color rgb="FF002060"/>
      </right>
      <top style="thick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thick">
        <color rgb="FF002060"/>
      </top>
      <bottom style="medium">
        <color rgb="FF002060"/>
      </bottom>
      <diagonal/>
    </border>
    <border>
      <left style="medium">
        <color rgb="FF002060"/>
      </left>
      <right style="thick">
        <color rgb="FF002060"/>
      </right>
      <top style="thick">
        <color rgb="FF002060"/>
      </top>
      <bottom style="medium">
        <color rgb="FF002060"/>
      </bottom>
      <diagonal/>
    </border>
    <border>
      <left style="thick">
        <color rgb="FF002060"/>
      </left>
      <right style="thick">
        <color rgb="FF002060"/>
      </right>
      <top style="thick">
        <color rgb="FF002060"/>
      </top>
      <bottom style="medium">
        <color rgb="FF002060"/>
      </bottom>
      <diagonal/>
    </border>
    <border>
      <left/>
      <right style="thick">
        <color rgb="FF002060"/>
      </right>
      <top style="thick">
        <color rgb="FF002060"/>
      </top>
      <bottom style="medium">
        <color rgb="FF002060"/>
      </bottom>
      <diagonal/>
    </border>
    <border>
      <left style="medium">
        <color rgb="FF002060"/>
      </left>
      <right/>
      <top style="thick">
        <color rgb="FF002060"/>
      </top>
      <bottom style="medium">
        <color rgb="FF002060"/>
      </bottom>
      <diagonal/>
    </border>
    <border>
      <left style="thick">
        <color rgb="FF002060"/>
      </left>
      <right style="medium">
        <color rgb="FF002060"/>
      </right>
      <top/>
      <bottom/>
      <diagonal/>
    </border>
    <border>
      <left style="medium">
        <color rgb="FF002060"/>
      </left>
      <right style="medium">
        <color rgb="FF002060"/>
      </right>
      <top/>
      <bottom/>
      <diagonal/>
    </border>
    <border>
      <left style="medium">
        <color rgb="FF002060"/>
      </left>
      <right style="thick">
        <color rgb="FF002060"/>
      </right>
      <top/>
      <bottom/>
      <diagonal/>
    </border>
    <border>
      <left style="thick">
        <color rgb="FF002060"/>
      </left>
      <right/>
      <top/>
      <bottom/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 style="thick">
        <color rgb="FF002060"/>
      </right>
      <top style="medium">
        <color rgb="FF002060"/>
      </top>
      <bottom/>
      <diagonal/>
    </border>
    <border>
      <left style="medium">
        <color rgb="FF002060"/>
      </left>
      <right style="medium">
        <color rgb="FF002060"/>
      </right>
      <top/>
      <bottom style="double">
        <color indexed="64"/>
      </bottom>
      <diagonal/>
    </border>
    <border>
      <left style="medium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 style="medium">
        <color rgb="FF002060"/>
      </left>
      <right style="medium">
        <color rgb="FF002060"/>
      </right>
      <top style="double">
        <color rgb="FF002060"/>
      </top>
      <bottom/>
      <diagonal/>
    </border>
    <border>
      <left style="medium">
        <color rgb="FF002060"/>
      </left>
      <right style="thick">
        <color rgb="FF002060"/>
      </right>
      <top style="double">
        <color rgb="FF002060"/>
      </top>
      <bottom/>
      <diagonal/>
    </border>
    <border>
      <left style="thick">
        <color rgb="FF002060"/>
      </left>
      <right/>
      <top style="double">
        <color rgb="FF002060"/>
      </top>
      <bottom/>
      <diagonal/>
    </border>
    <border>
      <left style="medium">
        <color rgb="FF002060"/>
      </left>
      <right/>
      <top style="double">
        <color rgb="FF002060"/>
      </top>
      <bottom/>
      <diagonal/>
    </border>
    <border>
      <left/>
      <right style="thick">
        <color rgb="FF002060"/>
      </right>
      <top style="double">
        <color rgb="FF002060"/>
      </top>
      <bottom/>
      <diagonal/>
    </border>
    <border>
      <left style="medium">
        <color rgb="FF002060"/>
      </left>
      <right style="medium">
        <color rgb="FF002060"/>
      </right>
      <top/>
      <bottom style="double">
        <color rgb="FF002060"/>
      </bottom>
      <diagonal/>
    </border>
    <border>
      <left style="medium">
        <color rgb="FF002060"/>
      </left>
      <right style="thick">
        <color rgb="FF002060"/>
      </right>
      <top/>
      <bottom style="double">
        <color rgb="FF002060"/>
      </bottom>
      <diagonal/>
    </border>
    <border>
      <left style="thick">
        <color rgb="FF002060"/>
      </left>
      <right/>
      <top/>
      <bottom style="double">
        <color rgb="FF002060"/>
      </bottom>
      <diagonal/>
    </border>
    <border>
      <left style="medium">
        <color rgb="FF002060"/>
      </left>
      <right/>
      <top/>
      <bottom style="double">
        <color rgb="FF002060"/>
      </bottom>
      <diagonal/>
    </border>
    <border>
      <left/>
      <right style="thick">
        <color rgb="FF002060"/>
      </right>
      <top/>
      <bottom style="double">
        <color rgb="FF002060"/>
      </bottom>
      <diagonal/>
    </border>
    <border>
      <left style="thick">
        <color rgb="FF002060"/>
      </left>
      <right style="medium">
        <color rgb="FF002060"/>
      </right>
      <top/>
      <bottom style="thick">
        <color rgb="FF002060"/>
      </bottom>
      <diagonal/>
    </border>
    <border>
      <left style="medium">
        <color rgb="FF002060"/>
      </left>
      <right style="medium">
        <color rgb="FF002060"/>
      </right>
      <top/>
      <bottom style="thick">
        <color rgb="FF002060"/>
      </bottom>
      <diagonal/>
    </border>
    <border>
      <left style="medium">
        <color rgb="FF002060"/>
      </left>
      <right style="thick">
        <color rgb="FF002060"/>
      </right>
      <top/>
      <bottom style="thick">
        <color rgb="FF002060"/>
      </bottom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 style="medium">
        <color rgb="FF002060"/>
      </left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  <border>
      <left style="medium">
        <color rgb="FF002060"/>
      </left>
      <right style="medium">
        <color rgb="FF002060"/>
      </right>
      <top style="thick">
        <color rgb="FF002060"/>
      </top>
      <bottom style="medium">
        <color indexed="64"/>
      </bottom>
      <diagonal/>
    </border>
    <border>
      <left style="thick">
        <color rgb="FF002060"/>
      </left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 style="thick">
        <color rgb="FF002060"/>
      </right>
      <top style="medium">
        <color rgb="FF002060"/>
      </top>
      <bottom/>
      <diagonal/>
    </border>
    <border>
      <left style="medium">
        <color rgb="FF002060"/>
      </left>
      <right style="medium">
        <color rgb="FF002060"/>
      </right>
      <top/>
      <bottom style="medium">
        <color indexed="64"/>
      </bottom>
      <diagonal/>
    </border>
    <border>
      <left style="medium">
        <color rgb="FF002060"/>
      </left>
      <right style="medium">
        <color rgb="FF002060"/>
      </right>
      <top style="medium">
        <color indexed="64"/>
      </top>
      <bottom/>
      <diagonal/>
    </border>
    <border>
      <left style="thick">
        <color rgb="FF002060"/>
      </left>
      <right style="medium">
        <color rgb="FF002060"/>
      </right>
      <top style="double">
        <color rgb="FF002060"/>
      </top>
      <bottom/>
      <diagonal/>
    </border>
    <border>
      <left/>
      <right style="medium">
        <color indexed="64"/>
      </right>
      <top style="thick">
        <color rgb="FF002060"/>
      </top>
      <bottom style="medium">
        <color rgb="FF002060"/>
      </bottom>
      <diagonal/>
    </border>
    <border>
      <left style="thin">
        <color indexed="64"/>
      </left>
      <right style="medium">
        <color indexed="64"/>
      </right>
      <top style="thick">
        <color rgb="FF002060"/>
      </top>
      <bottom style="medium">
        <color rgb="FF00206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ck">
        <color rgb="FF002060"/>
      </bottom>
      <diagonal/>
    </border>
    <border>
      <left style="medium">
        <color indexed="64"/>
      </left>
      <right/>
      <top/>
      <bottom style="thick">
        <color rgb="FF002060"/>
      </bottom>
      <diagonal/>
    </border>
    <border>
      <left style="medium">
        <color indexed="64"/>
      </left>
      <right style="medium">
        <color indexed="64"/>
      </right>
      <top/>
      <bottom style="thick">
        <color rgb="FF00206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</cellStyleXfs>
  <cellXfs count="189">
    <xf numFmtId="0" fontId="0" fillId="0" borderId="0" xfId="0"/>
    <xf numFmtId="0" fontId="2" fillId="2" borderId="0" xfId="2" applyFont="1" applyFill="1" applyBorder="1" applyAlignment="1">
      <alignment vertical="center"/>
    </xf>
    <xf numFmtId="0" fontId="4" fillId="2" borderId="0" xfId="2" applyFont="1" applyFill="1" applyBorder="1"/>
    <xf numFmtId="0" fontId="5" fillId="2" borderId="0" xfId="2" applyFont="1" applyFill="1" applyBorder="1"/>
    <xf numFmtId="0" fontId="5" fillId="2" borderId="0" xfId="2" applyFont="1" applyFill="1"/>
    <xf numFmtId="164" fontId="5" fillId="2" borderId="0" xfId="2" applyNumberFormat="1" applyFont="1" applyFill="1"/>
    <xf numFmtId="10" fontId="6" fillId="2" borderId="0" xfId="3" applyNumberFormat="1" applyFont="1" applyFill="1" applyBorder="1" applyAlignment="1">
      <alignment vertical="center"/>
    </xf>
    <xf numFmtId="0" fontId="4" fillId="2" borderId="0" xfId="2" applyFont="1" applyFill="1"/>
    <xf numFmtId="0" fontId="7" fillId="2" borderId="0" xfId="2" applyFont="1" applyFill="1" applyBorder="1" applyAlignment="1">
      <alignment horizontal="left" vertical="center" indent="1"/>
    </xf>
    <xf numFmtId="0" fontId="7" fillId="2" borderId="0" xfId="2" applyFont="1" applyFill="1" applyBorder="1" applyAlignment="1">
      <alignment vertical="center"/>
    </xf>
    <xf numFmtId="0" fontId="8" fillId="2" borderId="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10" fillId="3" borderId="1" xfId="2" applyFont="1" applyFill="1" applyBorder="1" applyAlignment="1">
      <alignment horizontal="center" vertical="center"/>
    </xf>
    <xf numFmtId="166" fontId="11" fillId="3" borderId="2" xfId="2" applyNumberFormat="1" applyFont="1" applyFill="1" applyBorder="1" applyAlignment="1">
      <alignment horizontal="center" vertical="center"/>
    </xf>
    <xf numFmtId="166" fontId="11" fillId="3" borderId="3" xfId="2" applyNumberFormat="1" applyFont="1" applyFill="1" applyBorder="1" applyAlignment="1">
      <alignment horizontal="center" vertical="center"/>
    </xf>
    <xf numFmtId="166" fontId="11" fillId="3" borderId="4" xfId="2" applyNumberFormat="1" applyFont="1" applyFill="1" applyBorder="1" applyAlignment="1">
      <alignment horizontal="center" vertical="center"/>
    </xf>
    <xf numFmtId="166" fontId="11" fillId="3" borderId="5" xfId="2" applyNumberFormat="1" applyFont="1" applyFill="1" applyBorder="1" applyAlignment="1">
      <alignment horizontal="center" vertical="center"/>
    </xf>
    <xf numFmtId="166" fontId="11" fillId="3" borderId="6" xfId="2" applyNumberFormat="1" applyFont="1" applyFill="1" applyBorder="1" applyAlignment="1">
      <alignment horizontal="center" vertical="center"/>
    </xf>
    <xf numFmtId="0" fontId="11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horizontal="center" vertical="center"/>
    </xf>
    <xf numFmtId="0" fontId="12" fillId="3" borderId="7" xfId="2" applyFont="1" applyFill="1" applyBorder="1" applyAlignment="1">
      <alignment vertical="center"/>
    </xf>
    <xf numFmtId="167" fontId="6" fillId="2" borderId="8" xfId="3" applyNumberFormat="1" applyFont="1" applyFill="1" applyBorder="1" applyAlignment="1">
      <alignment vertical="center"/>
    </xf>
    <xf numFmtId="3" fontId="6" fillId="2" borderId="8" xfId="2" applyNumberFormat="1" applyFont="1" applyFill="1" applyBorder="1" applyAlignment="1">
      <alignment vertical="center"/>
    </xf>
    <xf numFmtId="3" fontId="6" fillId="0" borderId="8" xfId="2" applyNumberFormat="1" applyFont="1" applyFill="1" applyBorder="1" applyAlignment="1">
      <alignment vertical="center"/>
    </xf>
    <xf numFmtId="3" fontId="13" fillId="0" borderId="8" xfId="2" applyNumberFormat="1" applyFont="1" applyFill="1" applyBorder="1" applyAlignment="1">
      <alignment vertical="center"/>
    </xf>
    <xf numFmtId="3" fontId="6" fillId="2" borderId="8" xfId="2" applyNumberFormat="1" applyFont="1" applyFill="1" applyBorder="1" applyAlignment="1">
      <alignment horizontal="center" vertical="center"/>
    </xf>
    <xf numFmtId="3" fontId="5" fillId="2" borderId="8" xfId="2" applyNumberFormat="1" applyFont="1" applyFill="1" applyBorder="1" applyAlignment="1">
      <alignment horizontal="center" vertical="center"/>
    </xf>
    <xf numFmtId="3" fontId="5" fillId="2" borderId="9" xfId="2" applyNumberFormat="1" applyFont="1" applyFill="1" applyBorder="1" applyAlignment="1">
      <alignment horizontal="center" vertical="center"/>
    </xf>
    <xf numFmtId="3" fontId="5" fillId="2" borderId="10" xfId="2" applyNumberFormat="1" applyFont="1" applyFill="1" applyBorder="1" applyAlignment="1">
      <alignment horizontal="center" vertical="center"/>
    </xf>
    <xf numFmtId="3" fontId="6" fillId="2" borderId="11" xfId="2" applyNumberFormat="1" applyFont="1" applyFill="1" applyBorder="1" applyAlignment="1">
      <alignment horizontal="center" vertical="center"/>
    </xf>
    <xf numFmtId="3" fontId="6" fillId="2" borderId="12" xfId="2" applyNumberFormat="1" applyFont="1" applyFill="1" applyBorder="1" applyAlignment="1">
      <alignment horizontal="center" vertical="center"/>
    </xf>
    <xf numFmtId="164" fontId="6" fillId="2" borderId="11" xfId="2" applyNumberFormat="1" applyFont="1" applyFill="1" applyBorder="1" applyAlignment="1">
      <alignment horizontal="center" vertical="center"/>
    </xf>
    <xf numFmtId="164" fontId="6" fillId="2" borderId="13" xfId="2" applyNumberFormat="1" applyFont="1" applyFill="1" applyBorder="1" applyAlignment="1">
      <alignment horizontal="center" vertical="center"/>
    </xf>
    <xf numFmtId="43" fontId="6" fillId="2" borderId="0" xfId="1" applyFont="1" applyFill="1" applyBorder="1" applyAlignment="1">
      <alignment vertical="center"/>
    </xf>
    <xf numFmtId="164" fontId="6" fillId="2" borderId="0" xfId="1" applyNumberFormat="1" applyFont="1" applyFill="1" applyBorder="1" applyAlignment="1">
      <alignment vertical="center"/>
    </xf>
    <xf numFmtId="167" fontId="6" fillId="2" borderId="0" xfId="3" applyNumberFormat="1" applyFont="1" applyFill="1" applyBorder="1" applyAlignment="1">
      <alignment vertical="center"/>
    </xf>
    <xf numFmtId="0" fontId="12" fillId="3" borderId="7" xfId="2" applyFont="1" applyFill="1" applyBorder="1" applyAlignment="1">
      <alignment horizontal="left" vertical="center" indent="1"/>
    </xf>
    <xf numFmtId="0" fontId="6" fillId="2" borderId="8" xfId="2" applyFont="1" applyFill="1" applyBorder="1" applyAlignment="1">
      <alignment vertical="center"/>
    </xf>
    <xf numFmtId="168" fontId="6" fillId="2" borderId="8" xfId="2" applyNumberFormat="1" applyFont="1" applyFill="1" applyBorder="1" applyAlignment="1">
      <alignment vertical="center"/>
    </xf>
    <xf numFmtId="168" fontId="6" fillId="0" borderId="8" xfId="2" applyNumberFormat="1" applyFont="1" applyFill="1" applyBorder="1" applyAlignment="1">
      <alignment vertical="center"/>
    </xf>
    <xf numFmtId="168" fontId="6" fillId="2" borderId="14" xfId="2" applyNumberFormat="1" applyFont="1" applyFill="1" applyBorder="1" applyAlignment="1">
      <alignment vertical="center"/>
    </xf>
    <xf numFmtId="168" fontId="6" fillId="2" borderId="8" xfId="2" applyNumberFormat="1" applyFont="1" applyFill="1" applyBorder="1" applyAlignment="1">
      <alignment horizontal="center" vertical="center"/>
    </xf>
    <xf numFmtId="168" fontId="5" fillId="2" borderId="8" xfId="2" applyNumberFormat="1" applyFont="1" applyFill="1" applyBorder="1" applyAlignment="1">
      <alignment horizontal="center" vertical="center"/>
    </xf>
    <xf numFmtId="168" fontId="5" fillId="0" borderId="8" xfId="2" applyNumberFormat="1" applyFont="1" applyFill="1" applyBorder="1" applyAlignment="1">
      <alignment horizontal="center" vertical="center"/>
    </xf>
    <xf numFmtId="168" fontId="5" fillId="2" borderId="9" xfId="2" applyNumberFormat="1" applyFont="1" applyFill="1" applyBorder="1" applyAlignment="1">
      <alignment horizontal="center" vertical="center"/>
    </xf>
    <xf numFmtId="168" fontId="5" fillId="2" borderId="10" xfId="2" applyNumberFormat="1" applyFont="1" applyFill="1" applyBorder="1" applyAlignment="1">
      <alignment horizontal="center" vertical="center"/>
    </xf>
    <xf numFmtId="168" fontId="6" fillId="2" borderId="15" xfId="2" applyNumberFormat="1" applyFont="1" applyFill="1" applyBorder="1" applyAlignment="1">
      <alignment horizontal="center" vertical="center"/>
    </xf>
    <xf numFmtId="168" fontId="6" fillId="2" borderId="16" xfId="2" applyNumberFormat="1" applyFont="1" applyFill="1" applyBorder="1" applyAlignment="1">
      <alignment horizontal="center" vertical="center"/>
    </xf>
    <xf numFmtId="0" fontId="6" fillId="2" borderId="0" xfId="2" applyFont="1" applyFill="1" applyBorder="1" applyAlignment="1">
      <alignment vertical="center"/>
    </xf>
    <xf numFmtId="3" fontId="6" fillId="2" borderId="17" xfId="2" applyNumberFormat="1" applyFont="1" applyFill="1" applyBorder="1" applyAlignment="1">
      <alignment vertical="center"/>
    </xf>
    <xf numFmtId="3" fontId="6" fillId="2" borderId="17" xfId="2" applyNumberFormat="1" applyFont="1" applyFill="1" applyBorder="1" applyAlignment="1">
      <alignment horizontal="center" vertical="center"/>
    </xf>
    <xf numFmtId="3" fontId="5" fillId="2" borderId="17" xfId="2" applyNumberFormat="1" applyFont="1" applyFill="1" applyBorder="1" applyAlignment="1">
      <alignment horizontal="center" vertical="center"/>
    </xf>
    <xf numFmtId="3" fontId="5" fillId="0" borderId="17" xfId="2" applyNumberFormat="1" applyFont="1" applyFill="1" applyBorder="1" applyAlignment="1">
      <alignment horizontal="center" vertical="center"/>
    </xf>
    <xf numFmtId="164" fontId="5" fillId="2" borderId="17" xfId="2" applyNumberFormat="1" applyFont="1" applyFill="1" applyBorder="1" applyAlignment="1">
      <alignment horizontal="center" vertical="center"/>
    </xf>
    <xf numFmtId="164" fontId="5" fillId="2" borderId="18" xfId="2" applyNumberFormat="1" applyFont="1" applyFill="1" applyBorder="1" applyAlignment="1">
      <alignment horizontal="center" vertical="center"/>
    </xf>
    <xf numFmtId="164" fontId="5" fillId="2" borderId="19" xfId="2" applyNumberFormat="1" applyFont="1" applyFill="1" applyBorder="1" applyAlignment="1">
      <alignment horizontal="center" vertical="center"/>
    </xf>
    <xf numFmtId="164" fontId="6" fillId="2" borderId="17" xfId="2" applyNumberFormat="1" applyFont="1" applyFill="1" applyBorder="1" applyAlignment="1">
      <alignment horizontal="center" vertical="center"/>
    </xf>
    <xf numFmtId="164" fontId="6" fillId="2" borderId="20" xfId="2" applyNumberFormat="1" applyFont="1" applyFill="1" applyBorder="1" applyAlignment="1">
      <alignment horizontal="center" vertical="center"/>
    </xf>
    <xf numFmtId="164" fontId="6" fillId="2" borderId="21" xfId="2" applyNumberFormat="1" applyFont="1" applyFill="1" applyBorder="1" applyAlignment="1">
      <alignment horizontal="center" vertical="center"/>
    </xf>
    <xf numFmtId="164" fontId="6" fillId="2" borderId="8" xfId="3" applyNumberFormat="1" applyFont="1" applyFill="1" applyBorder="1" applyAlignment="1">
      <alignment horizontal="center" vertical="center"/>
    </xf>
    <xf numFmtId="3" fontId="5" fillId="0" borderId="8" xfId="2" applyNumberFormat="1" applyFont="1" applyFill="1" applyBorder="1" applyAlignment="1">
      <alignment horizontal="center" vertical="center"/>
    </xf>
    <xf numFmtId="164" fontId="5" fillId="2" borderId="8" xfId="2" applyNumberFormat="1" applyFont="1" applyFill="1" applyBorder="1" applyAlignment="1">
      <alignment horizontal="center" vertical="center"/>
    </xf>
    <xf numFmtId="164" fontId="5" fillId="2" borderId="9" xfId="2" applyNumberFormat="1" applyFont="1" applyFill="1" applyBorder="1" applyAlignment="1">
      <alignment horizontal="center" vertical="center"/>
    </xf>
    <xf numFmtId="164" fontId="5" fillId="2" borderId="10" xfId="2" applyNumberFormat="1" applyFont="1" applyFill="1" applyBorder="1" applyAlignment="1">
      <alignment horizontal="center" vertical="center"/>
    </xf>
    <xf numFmtId="164" fontId="6" fillId="2" borderId="8" xfId="2" applyNumberFormat="1" applyFont="1" applyFill="1" applyBorder="1" applyAlignment="1">
      <alignment horizontal="center" vertical="center"/>
    </xf>
    <xf numFmtId="164" fontId="6" fillId="2" borderId="15" xfId="2" applyNumberFormat="1" applyFont="1" applyFill="1" applyBorder="1" applyAlignment="1">
      <alignment horizontal="center" vertical="center"/>
    </xf>
    <xf numFmtId="164" fontId="6" fillId="2" borderId="16" xfId="2" applyNumberFormat="1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 vertical="center"/>
    </xf>
    <xf numFmtId="3" fontId="6" fillId="2" borderId="14" xfId="2" applyNumberFormat="1" applyFont="1" applyFill="1" applyBorder="1" applyAlignment="1">
      <alignment vertical="center"/>
    </xf>
    <xf numFmtId="3" fontId="6" fillId="2" borderId="22" xfId="2" applyNumberFormat="1" applyFont="1" applyFill="1" applyBorder="1" applyAlignment="1">
      <alignment vertical="center"/>
    </xf>
    <xf numFmtId="3" fontId="6" fillId="2" borderId="22" xfId="2" applyNumberFormat="1" applyFont="1" applyFill="1" applyBorder="1" applyAlignment="1">
      <alignment horizontal="center" vertical="center"/>
    </xf>
    <xf numFmtId="3" fontId="5" fillId="2" borderId="22" xfId="2" applyNumberFormat="1" applyFont="1" applyFill="1" applyBorder="1" applyAlignment="1">
      <alignment horizontal="center" vertical="center"/>
    </xf>
    <xf numFmtId="3" fontId="5" fillId="0" borderId="22" xfId="2" applyNumberFormat="1" applyFont="1" applyFill="1" applyBorder="1" applyAlignment="1">
      <alignment horizontal="center" vertical="center"/>
    </xf>
    <xf numFmtId="3" fontId="5" fillId="2" borderId="23" xfId="2" applyNumberFormat="1" applyFont="1" applyFill="1" applyBorder="1" applyAlignment="1">
      <alignment horizontal="center" vertical="center"/>
    </xf>
    <xf numFmtId="3" fontId="5" fillId="2" borderId="24" xfId="2" applyNumberFormat="1" applyFont="1" applyFill="1" applyBorder="1" applyAlignment="1">
      <alignment horizontal="center" vertical="center"/>
    </xf>
    <xf numFmtId="3" fontId="6" fillId="2" borderId="25" xfId="2" applyNumberFormat="1" applyFont="1" applyFill="1" applyBorder="1" applyAlignment="1">
      <alignment horizontal="center" vertical="center"/>
    </xf>
    <xf numFmtId="3" fontId="6" fillId="2" borderId="26" xfId="2" applyNumberFormat="1" applyFont="1" applyFill="1" applyBorder="1" applyAlignment="1">
      <alignment horizontal="center" vertical="center"/>
    </xf>
    <xf numFmtId="3" fontId="6" fillId="2" borderId="15" xfId="2" applyNumberFormat="1" applyFont="1" applyFill="1" applyBorder="1" applyAlignment="1">
      <alignment horizontal="center" vertical="center"/>
    </xf>
    <xf numFmtId="3" fontId="6" fillId="2" borderId="16" xfId="2" applyNumberFormat="1" applyFont="1" applyFill="1" applyBorder="1" applyAlignment="1">
      <alignment horizontal="center" vertical="center"/>
    </xf>
    <xf numFmtId="164" fontId="6" fillId="2" borderId="8" xfId="2" applyNumberFormat="1" applyFont="1" applyFill="1" applyBorder="1" applyAlignment="1">
      <alignment vertical="center"/>
    </xf>
    <xf numFmtId="0" fontId="11" fillId="3" borderId="7" xfId="2" applyFont="1" applyFill="1" applyBorder="1" applyAlignment="1">
      <alignment vertical="center"/>
    </xf>
    <xf numFmtId="3" fontId="6" fillId="0" borderId="8" xfId="2" applyNumberFormat="1" applyFont="1" applyFill="1" applyBorder="1" applyAlignment="1">
      <alignment horizontal="center" vertical="center"/>
    </xf>
    <xf numFmtId="164" fontId="6" fillId="0" borderId="16" xfId="2" applyNumberFormat="1" applyFont="1" applyFill="1" applyBorder="1" applyAlignment="1">
      <alignment horizontal="center" vertical="center"/>
    </xf>
    <xf numFmtId="0" fontId="5" fillId="2" borderId="8" xfId="2" applyFont="1" applyFill="1" applyBorder="1" applyAlignment="1">
      <alignment horizontal="center" vertical="center"/>
    </xf>
    <xf numFmtId="3" fontId="5" fillId="0" borderId="9" xfId="2" applyNumberFormat="1" applyFont="1" applyFill="1" applyBorder="1" applyAlignment="1">
      <alignment horizontal="center" vertical="center"/>
    </xf>
    <xf numFmtId="164" fontId="5" fillId="0" borderId="10" xfId="2" applyNumberFormat="1" applyFont="1" applyFill="1" applyBorder="1" applyAlignment="1">
      <alignment horizontal="center" vertical="center"/>
    </xf>
    <xf numFmtId="164" fontId="6" fillId="0" borderId="15" xfId="2" applyNumberFormat="1" applyFont="1" applyFill="1" applyBorder="1" applyAlignment="1">
      <alignment horizontal="center" vertical="center"/>
    </xf>
    <xf numFmtId="0" fontId="12" fillId="3" borderId="27" xfId="2" applyFont="1" applyFill="1" applyBorder="1" applyAlignment="1">
      <alignment horizontal="left" vertical="center" indent="1"/>
    </xf>
    <xf numFmtId="0" fontId="6" fillId="2" borderId="28" xfId="2" applyFont="1" applyFill="1" applyBorder="1" applyAlignment="1">
      <alignment vertical="center"/>
    </xf>
    <xf numFmtId="0" fontId="6" fillId="2" borderId="28" xfId="2" applyFont="1" applyFill="1" applyBorder="1" applyAlignment="1">
      <alignment horizontal="center" vertical="center"/>
    </xf>
    <xf numFmtId="0" fontId="5" fillId="2" borderId="28" xfId="2" applyFont="1" applyFill="1" applyBorder="1" applyAlignment="1">
      <alignment horizontal="center" vertical="center"/>
    </xf>
    <xf numFmtId="0" fontId="5" fillId="2" borderId="29" xfId="2" applyFont="1" applyFill="1" applyBorder="1" applyAlignment="1">
      <alignment horizontal="center" vertical="center"/>
    </xf>
    <xf numFmtId="0" fontId="5" fillId="2" borderId="30" xfId="2" applyFont="1" applyFill="1" applyBorder="1" applyAlignment="1">
      <alignment horizontal="center" vertical="center"/>
    </xf>
    <xf numFmtId="0" fontId="6" fillId="2" borderId="31" xfId="2" applyFont="1" applyFill="1" applyBorder="1" applyAlignment="1">
      <alignment horizontal="center" vertical="center"/>
    </xf>
    <xf numFmtId="0" fontId="6" fillId="2" borderId="32" xfId="2" applyFont="1" applyFill="1" applyBorder="1" applyAlignment="1">
      <alignment horizontal="center" vertical="center"/>
    </xf>
    <xf numFmtId="0" fontId="16" fillId="2" borderId="0" xfId="2" applyFont="1" applyFill="1" applyBorder="1" applyAlignment="1">
      <alignment vertical="center"/>
    </xf>
    <xf numFmtId="0" fontId="14" fillId="2" borderId="0" xfId="2" applyFont="1" applyFill="1" applyBorder="1" applyAlignment="1">
      <alignment vertical="center"/>
    </xf>
    <xf numFmtId="43" fontId="14" fillId="2" borderId="0" xfId="1" applyFont="1" applyFill="1" applyBorder="1" applyAlignment="1">
      <alignment vertical="center"/>
    </xf>
    <xf numFmtId="0" fontId="18" fillId="2" borderId="0" xfId="2" applyFont="1" applyFill="1" applyBorder="1" applyAlignment="1">
      <alignment vertical="center"/>
    </xf>
    <xf numFmtId="0" fontId="19" fillId="2" borderId="0" xfId="2" applyFont="1" applyFill="1" applyBorder="1" applyAlignment="1">
      <alignment vertical="center"/>
    </xf>
    <xf numFmtId="164" fontId="19" fillId="2" borderId="0" xfId="2" applyNumberFormat="1" applyFont="1" applyFill="1" applyBorder="1" applyAlignment="1">
      <alignment vertical="center"/>
    </xf>
    <xf numFmtId="0" fontId="5" fillId="2" borderId="0" xfId="2" applyFont="1" applyFill="1" applyBorder="1" applyAlignment="1">
      <alignment vertical="center"/>
    </xf>
    <xf numFmtId="0" fontId="12" fillId="2" borderId="0" xfId="2" applyFont="1" applyFill="1"/>
    <xf numFmtId="0" fontId="12" fillId="2" borderId="0" xfId="2" applyFont="1" applyFill="1" applyBorder="1"/>
    <xf numFmtId="166" fontId="11" fillId="3" borderId="33" xfId="2" applyNumberFormat="1" applyFont="1" applyFill="1" applyBorder="1" applyAlignment="1">
      <alignment horizontal="center" vertical="center"/>
    </xf>
    <xf numFmtId="0" fontId="12" fillId="2" borderId="0" xfId="2" applyFont="1" applyFill="1" applyAlignment="1">
      <alignment horizontal="center" vertical="center"/>
    </xf>
    <xf numFmtId="0" fontId="12" fillId="3" borderId="7" xfId="2" applyFont="1" applyFill="1" applyBorder="1" applyAlignment="1">
      <alignment horizontal="center" vertical="center"/>
    </xf>
    <xf numFmtId="17" fontId="13" fillId="4" borderId="8" xfId="2" applyNumberFormat="1" applyFont="1" applyFill="1" applyBorder="1" applyAlignment="1">
      <alignment vertical="center"/>
    </xf>
    <xf numFmtId="17" fontId="13" fillId="0" borderId="8" xfId="2" applyNumberFormat="1" applyFont="1" applyFill="1" applyBorder="1" applyAlignment="1">
      <alignment vertical="center"/>
    </xf>
    <xf numFmtId="17" fontId="13" fillId="2" borderId="8" xfId="2" applyNumberFormat="1" applyFont="1" applyFill="1" applyBorder="1" applyAlignment="1">
      <alignment vertical="center"/>
    </xf>
    <xf numFmtId="17" fontId="9" fillId="2" borderId="8" xfId="2" applyNumberFormat="1" applyFont="1" applyFill="1" applyBorder="1" applyAlignment="1">
      <alignment vertical="center"/>
    </xf>
    <xf numFmtId="17" fontId="9" fillId="2" borderId="9" xfId="2" applyNumberFormat="1" applyFont="1" applyFill="1" applyBorder="1" applyAlignment="1">
      <alignment vertical="center"/>
    </xf>
    <xf numFmtId="17" fontId="9" fillId="2" borderId="34" xfId="2" applyNumberFormat="1" applyFont="1" applyFill="1" applyBorder="1" applyAlignment="1">
      <alignment vertical="center"/>
    </xf>
    <xf numFmtId="17" fontId="9" fillId="2" borderId="11" xfId="2" applyNumberFormat="1" applyFont="1" applyFill="1" applyBorder="1" applyAlignment="1">
      <alignment vertical="center"/>
    </xf>
    <xf numFmtId="17" fontId="9" fillId="2" borderId="35" xfId="2" applyNumberFormat="1" applyFont="1" applyFill="1" applyBorder="1" applyAlignment="1">
      <alignment vertical="center"/>
    </xf>
    <xf numFmtId="0" fontId="6" fillId="2" borderId="0" xfId="2" applyFont="1" applyFill="1" applyAlignment="1">
      <alignment horizontal="center" vertical="center"/>
    </xf>
    <xf numFmtId="164" fontId="6" fillId="2" borderId="7" xfId="2" applyNumberFormat="1" applyFont="1" applyFill="1" applyBorder="1" applyAlignment="1">
      <alignment horizontal="center" vertical="center"/>
    </xf>
    <xf numFmtId="164" fontId="6" fillId="0" borderId="8" xfId="2" applyNumberFormat="1" applyFont="1" applyFill="1" applyBorder="1" applyAlignment="1">
      <alignment horizontal="center" vertical="center"/>
    </xf>
    <xf numFmtId="164" fontId="6" fillId="0" borderId="9" xfId="2" applyNumberFormat="1" applyFont="1" applyFill="1" applyBorder="1" applyAlignment="1">
      <alignment horizontal="center" vertical="center"/>
    </xf>
    <xf numFmtId="0" fontId="12" fillId="3" borderId="7" xfId="2" applyFont="1" applyFill="1" applyBorder="1" applyAlignment="1">
      <alignment horizontal="left" vertical="center"/>
    </xf>
    <xf numFmtId="164" fontId="6" fillId="2" borderId="36" xfId="3" applyNumberFormat="1" applyFont="1" applyFill="1" applyBorder="1" applyAlignment="1">
      <alignment horizontal="center" vertical="center"/>
    </xf>
    <xf numFmtId="164" fontId="6" fillId="2" borderId="14" xfId="3" applyNumberFormat="1" applyFont="1" applyFill="1" applyBorder="1" applyAlignment="1">
      <alignment horizontal="center" vertical="center"/>
    </xf>
    <xf numFmtId="164" fontId="5" fillId="2" borderId="8" xfId="3" applyNumberFormat="1" applyFont="1" applyFill="1" applyBorder="1" applyAlignment="1">
      <alignment horizontal="center" vertical="center"/>
    </xf>
    <xf numFmtId="164" fontId="5" fillId="2" borderId="9" xfId="3" applyNumberFormat="1" applyFont="1" applyFill="1" applyBorder="1" applyAlignment="1">
      <alignment horizontal="center" vertical="center"/>
    </xf>
    <xf numFmtId="164" fontId="6" fillId="2" borderId="7" xfId="3" applyNumberFormat="1" applyFont="1" applyFill="1" applyBorder="1" applyAlignment="1">
      <alignment horizontal="center" vertical="center"/>
    </xf>
    <xf numFmtId="164" fontId="6" fillId="2" borderId="9" xfId="3" applyNumberFormat="1" applyFont="1" applyFill="1" applyBorder="1" applyAlignment="1">
      <alignment horizontal="center" vertical="center"/>
    </xf>
    <xf numFmtId="164" fontId="6" fillId="2" borderId="37" xfId="3" applyNumberFormat="1" applyFont="1" applyFill="1" applyBorder="1" applyAlignment="1">
      <alignment horizontal="center" vertical="center"/>
    </xf>
    <xf numFmtId="164" fontId="6" fillId="2" borderId="17" xfId="3" applyNumberFormat="1" applyFont="1" applyFill="1" applyBorder="1" applyAlignment="1">
      <alignment horizontal="center" vertical="center"/>
    </xf>
    <xf numFmtId="164" fontId="5" fillId="2" borderId="17" xfId="3" applyNumberFormat="1" applyFont="1" applyFill="1" applyBorder="1" applyAlignment="1">
      <alignment horizontal="center" vertical="center"/>
    </xf>
    <xf numFmtId="164" fontId="5" fillId="2" borderId="18" xfId="3" applyNumberFormat="1" applyFont="1" applyFill="1" applyBorder="1" applyAlignment="1">
      <alignment horizontal="center" vertical="center"/>
    </xf>
    <xf numFmtId="164" fontId="6" fillId="2" borderId="38" xfId="3" applyNumberFormat="1" applyFont="1" applyFill="1" applyBorder="1" applyAlignment="1">
      <alignment horizontal="center" vertical="center"/>
    </xf>
    <xf numFmtId="164" fontId="6" fillId="0" borderId="17" xfId="3" applyNumberFormat="1" applyFont="1" applyFill="1" applyBorder="1" applyAlignment="1">
      <alignment horizontal="center" vertical="center"/>
    </xf>
    <xf numFmtId="164" fontId="6" fillId="0" borderId="18" xfId="3" applyNumberFormat="1" applyFont="1" applyFill="1" applyBorder="1" applyAlignment="1">
      <alignment horizontal="center" vertical="center"/>
    </xf>
    <xf numFmtId="0" fontId="12" fillId="3" borderId="27" xfId="2" applyFont="1" applyFill="1" applyBorder="1" applyAlignment="1">
      <alignment horizontal="left" vertical="center"/>
    </xf>
    <xf numFmtId="41" fontId="6" fillId="2" borderId="28" xfId="2" applyNumberFormat="1" applyFont="1" applyFill="1" applyBorder="1" applyAlignment="1">
      <alignment horizontal="center" vertical="center"/>
    </xf>
    <xf numFmtId="41" fontId="6" fillId="0" borderId="28" xfId="2" applyNumberFormat="1" applyFont="1" applyFill="1" applyBorder="1" applyAlignment="1">
      <alignment horizontal="center" vertical="center"/>
    </xf>
    <xf numFmtId="41" fontId="5" fillId="0" borderId="28" xfId="2" applyNumberFormat="1" applyFont="1" applyFill="1" applyBorder="1" applyAlignment="1">
      <alignment horizontal="center" vertical="center"/>
    </xf>
    <xf numFmtId="164" fontId="5" fillId="0" borderId="28" xfId="2" applyNumberFormat="1" applyFont="1" applyFill="1" applyBorder="1" applyAlignment="1">
      <alignment horizontal="center" vertical="center"/>
    </xf>
    <xf numFmtId="41" fontId="5" fillId="0" borderId="29" xfId="2" applyNumberFormat="1" applyFont="1" applyFill="1" applyBorder="1" applyAlignment="1">
      <alignment horizontal="center" vertical="center"/>
    </xf>
    <xf numFmtId="41" fontId="6" fillId="0" borderId="27" xfId="2" applyNumberFormat="1" applyFont="1" applyFill="1" applyBorder="1" applyAlignment="1">
      <alignment horizontal="center" vertical="center"/>
    </xf>
    <xf numFmtId="164" fontId="6" fillId="0" borderId="28" xfId="2" applyNumberFormat="1" applyFont="1" applyFill="1" applyBorder="1" applyAlignment="1">
      <alignment horizontal="center" vertical="center"/>
    </xf>
    <xf numFmtId="164" fontId="6" fillId="0" borderId="29" xfId="2" applyNumberFormat="1" applyFont="1" applyFill="1" applyBorder="1" applyAlignment="1">
      <alignment horizontal="center" vertical="center"/>
    </xf>
    <xf numFmtId="43" fontId="7" fillId="2" borderId="0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166" fontId="5" fillId="2" borderId="0" xfId="2" applyNumberFormat="1" applyFont="1" applyFill="1"/>
    <xf numFmtId="166" fontId="5" fillId="0" borderId="0" xfId="2" applyNumberFormat="1" applyFont="1" applyFill="1"/>
    <xf numFmtId="166" fontId="11" fillId="3" borderId="39" xfId="2" applyNumberFormat="1" applyFont="1" applyFill="1" applyBorder="1" applyAlignment="1">
      <alignment horizontal="center" vertical="center"/>
    </xf>
    <xf numFmtId="166" fontId="11" fillId="3" borderId="40" xfId="2" applyNumberFormat="1" applyFont="1" applyFill="1" applyBorder="1" applyAlignment="1">
      <alignment horizontal="center" vertical="center"/>
    </xf>
    <xf numFmtId="0" fontId="10" fillId="3" borderId="7" xfId="2" applyFont="1" applyFill="1" applyBorder="1" applyAlignment="1">
      <alignment horizontal="center" vertical="center"/>
    </xf>
    <xf numFmtId="17" fontId="13" fillId="4" borderId="41" xfId="2" applyNumberFormat="1" applyFont="1" applyFill="1" applyBorder="1" applyAlignment="1">
      <alignment vertical="center"/>
    </xf>
    <xf numFmtId="17" fontId="13" fillId="0" borderId="41" xfId="2" applyNumberFormat="1" applyFont="1" applyFill="1" applyBorder="1" applyAlignment="1">
      <alignment vertical="center"/>
    </xf>
    <xf numFmtId="17" fontId="13" fillId="0" borderId="0" xfId="2" applyNumberFormat="1" applyFont="1" applyFill="1" applyBorder="1" applyAlignment="1">
      <alignment vertical="center"/>
    </xf>
    <xf numFmtId="17" fontId="13" fillId="0" borderId="8" xfId="2" applyNumberFormat="1" applyFont="1" applyFill="1" applyBorder="1" applyAlignment="1">
      <alignment horizontal="center" vertical="center"/>
    </xf>
    <xf numFmtId="17" fontId="9" fillId="0" borderId="8" xfId="2" applyNumberFormat="1" applyFont="1" applyFill="1" applyBorder="1" applyAlignment="1">
      <alignment horizontal="center" vertical="center"/>
    </xf>
    <xf numFmtId="17" fontId="9" fillId="0" borderId="9" xfId="2" applyNumberFormat="1" applyFont="1" applyFill="1" applyBorder="1" applyAlignment="1">
      <alignment horizontal="center" vertical="center"/>
    </xf>
    <xf numFmtId="17" fontId="9" fillId="0" borderId="34" xfId="2" applyNumberFormat="1" applyFont="1" applyFill="1" applyBorder="1" applyAlignment="1">
      <alignment horizontal="center" vertical="center"/>
    </xf>
    <xf numFmtId="17" fontId="9" fillId="0" borderId="11" xfId="2" applyNumberFormat="1" applyFont="1" applyFill="1" applyBorder="1" applyAlignment="1">
      <alignment horizontal="center" vertical="center"/>
    </xf>
    <xf numFmtId="17" fontId="9" fillId="0" borderId="12" xfId="2" applyNumberFormat="1" applyFont="1" applyFill="1" applyBorder="1" applyAlignment="1">
      <alignment horizontal="center" vertical="center"/>
    </xf>
    <xf numFmtId="17" fontId="9" fillId="0" borderId="13" xfId="2" applyNumberFormat="1" applyFont="1" applyFill="1" applyBorder="1" applyAlignment="1">
      <alignment horizontal="center" vertical="center"/>
    </xf>
    <xf numFmtId="164" fontId="6" fillId="2" borderId="41" xfId="3" applyNumberFormat="1" applyFont="1" applyFill="1" applyBorder="1" applyAlignment="1">
      <alignment horizontal="center" vertical="center"/>
    </xf>
    <xf numFmtId="164" fontId="6" fillId="2" borderId="0" xfId="3" applyNumberFormat="1" applyFont="1" applyFill="1" applyBorder="1" applyAlignment="1">
      <alignment horizontal="center" vertical="center"/>
    </xf>
    <xf numFmtId="164" fontId="6" fillId="2" borderId="15" xfId="3" applyNumberFormat="1" applyFont="1" applyFill="1" applyBorder="1" applyAlignment="1">
      <alignment horizontal="center" vertical="center"/>
    </xf>
    <xf numFmtId="164" fontId="6" fillId="2" borderId="16" xfId="3" applyNumberFormat="1" applyFont="1" applyFill="1" applyBorder="1" applyAlignment="1">
      <alignment horizontal="center" vertical="center"/>
    </xf>
    <xf numFmtId="10" fontId="6" fillId="2" borderId="0" xfId="2" applyNumberFormat="1" applyFont="1" applyFill="1" applyBorder="1" applyAlignment="1">
      <alignment horizontal="center" vertical="center"/>
    </xf>
    <xf numFmtId="164" fontId="6" fillId="2" borderId="42" xfId="3" applyNumberFormat="1" applyFont="1" applyFill="1" applyBorder="1" applyAlignment="1">
      <alignment horizontal="center" vertical="center"/>
    </xf>
    <xf numFmtId="164" fontId="6" fillId="2" borderId="43" xfId="3" applyNumberFormat="1" applyFont="1" applyFill="1" applyBorder="1" applyAlignment="1">
      <alignment horizontal="center" vertical="center"/>
    </xf>
    <xf numFmtId="164" fontId="6" fillId="2" borderId="44" xfId="3" applyNumberFormat="1" applyFont="1" applyFill="1" applyBorder="1" applyAlignment="1">
      <alignment horizontal="center" vertical="center"/>
    </xf>
    <xf numFmtId="164" fontId="6" fillId="2" borderId="45" xfId="3" applyNumberFormat="1" applyFont="1" applyFill="1" applyBorder="1" applyAlignment="1">
      <alignment horizontal="center" vertical="center"/>
    </xf>
    <xf numFmtId="164" fontId="6" fillId="2" borderId="46" xfId="3" applyNumberFormat="1" applyFont="1" applyFill="1" applyBorder="1" applyAlignment="1">
      <alignment horizontal="center" vertical="center"/>
    </xf>
    <xf numFmtId="164" fontId="6" fillId="2" borderId="47" xfId="3" applyNumberFormat="1" applyFont="1" applyFill="1" applyBorder="1" applyAlignment="1">
      <alignment horizontal="center" vertical="center"/>
    </xf>
    <xf numFmtId="164" fontId="6" fillId="2" borderId="48" xfId="3" applyNumberFormat="1" applyFont="1" applyFill="1" applyBorder="1" applyAlignment="1">
      <alignment horizontal="center" vertical="center"/>
    </xf>
    <xf numFmtId="164" fontId="6" fillId="2" borderId="20" xfId="3" applyNumberFormat="1" applyFont="1" applyFill="1" applyBorder="1" applyAlignment="1">
      <alignment horizontal="center" vertical="center"/>
    </xf>
    <xf numFmtId="164" fontId="6" fillId="2" borderId="21" xfId="3" applyNumberFormat="1" applyFont="1" applyFill="1" applyBorder="1" applyAlignment="1">
      <alignment horizontal="center" vertical="center"/>
    </xf>
    <xf numFmtId="41" fontId="6" fillId="2" borderId="49" xfId="2" applyNumberFormat="1" applyFont="1" applyFill="1" applyBorder="1" applyAlignment="1">
      <alignment horizontal="center" vertical="center"/>
    </xf>
    <xf numFmtId="41" fontId="6" fillId="2" borderId="50" xfId="2" applyNumberFormat="1" applyFont="1" applyFill="1" applyBorder="1" applyAlignment="1">
      <alignment horizontal="center" vertical="center"/>
    </xf>
    <xf numFmtId="41" fontId="6" fillId="2" borderId="51" xfId="2" applyNumberFormat="1" applyFont="1" applyFill="1" applyBorder="1" applyAlignment="1">
      <alignment horizontal="center" vertical="center"/>
    </xf>
    <xf numFmtId="41" fontId="5" fillId="2" borderId="28" xfId="2" applyNumberFormat="1" applyFont="1" applyFill="1" applyBorder="1" applyAlignment="1">
      <alignment horizontal="center" vertical="center"/>
    </xf>
    <xf numFmtId="41" fontId="5" fillId="2" borderId="29" xfId="2" applyNumberFormat="1" applyFont="1" applyFill="1" applyBorder="1" applyAlignment="1">
      <alignment horizontal="center" vertical="center"/>
    </xf>
    <xf numFmtId="41" fontId="6" fillId="2" borderId="27" xfId="2" applyNumberFormat="1" applyFont="1" applyFill="1" applyBorder="1" applyAlignment="1">
      <alignment horizontal="center" vertical="center"/>
    </xf>
    <xf numFmtId="41" fontId="6" fillId="2" borderId="31" xfId="2" applyNumberFormat="1" applyFont="1" applyFill="1" applyBorder="1" applyAlignment="1">
      <alignment horizontal="center" vertical="center"/>
    </xf>
    <xf numFmtId="164" fontId="6" fillId="0" borderId="32" xfId="2" applyNumberFormat="1" applyFont="1" applyFill="1" applyBorder="1" applyAlignment="1">
      <alignment horizontal="center" vertical="center"/>
    </xf>
    <xf numFmtId="41" fontId="6" fillId="2" borderId="0" xfId="2" applyNumberFormat="1" applyFont="1" applyFill="1" applyBorder="1" applyAlignment="1">
      <alignment horizontal="center" vertical="center"/>
    </xf>
    <xf numFmtId="41" fontId="6" fillId="0" borderId="0" xfId="2" applyNumberFormat="1" applyFont="1" applyFill="1" applyBorder="1" applyAlignment="1">
      <alignment horizontal="center" vertical="center"/>
    </xf>
    <xf numFmtId="41" fontId="5" fillId="2" borderId="0" xfId="2" applyNumberFormat="1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 vertical="center"/>
    </xf>
    <xf numFmtId="43" fontId="19" fillId="2" borderId="0" xfId="1" applyFont="1" applyFill="1" applyBorder="1" applyAlignment="1">
      <alignment vertical="center"/>
    </xf>
    <xf numFmtId="43" fontId="5" fillId="2" borderId="0" xfId="2" applyNumberFormat="1" applyFont="1" applyFill="1" applyBorder="1" applyAlignment="1">
      <alignment vertical="center"/>
    </xf>
    <xf numFmtId="0" fontId="7" fillId="2" borderId="0" xfId="0" applyFont="1" applyFill="1"/>
  </cellXfs>
  <cellStyles count="4">
    <cellStyle name="Comma" xfId="1" builtinId="3"/>
    <cellStyle name="Comma 2 2 2 2 2" xfId="3"/>
    <cellStyle name="Normal" xfId="0" builtinId="0"/>
    <cellStyle name="Normal 10 10 6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Table of Contents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13855</xdr:colOff>
      <xdr:row>47</xdr:row>
      <xdr:rowOff>78798</xdr:rowOff>
    </xdr:from>
    <xdr:to>
      <xdr:col>0</xdr:col>
      <xdr:colOff>1280733</xdr:colOff>
      <xdr:row>48</xdr:row>
      <xdr:rowOff>233178</xdr:rowOff>
    </xdr:to>
    <xdr:sp macro="" textlink="">
      <xdr:nvSpPr>
        <xdr:cNvPr id="2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SpPr/>
      </xdr:nvSpPr>
      <xdr:spPr>
        <a:xfrm>
          <a:off x="13855" y="11413548"/>
          <a:ext cx="1266878" cy="392505"/>
        </a:xfrm>
        <a:prstGeom prst="leftArrow">
          <a:avLst>
            <a:gd name="adj1" fmla="val 50000"/>
            <a:gd name="adj2" fmla="val 49184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700" b="1">
              <a:solidFill>
                <a:srgbClr val="002060"/>
              </a:solidFill>
              <a:latin typeface="Segoe UI" panose="020B0502040204020203" pitchFamily="34" charset="0"/>
              <a:cs typeface="Segoe UI" panose="020B0502040204020203" pitchFamily="34" charset="0"/>
            </a:rPr>
            <a:t>    </a:t>
          </a:r>
          <a:r>
            <a:rPr lang="en-US" sz="800" b="1">
              <a:solidFill>
                <a:srgbClr val="002060"/>
              </a:solidFill>
              <a:latin typeface="Segoe UI" panose="020B0502040204020203" pitchFamily="34" charset="0"/>
              <a:cs typeface="Segoe UI" panose="020B0502040204020203" pitchFamily="34" charset="0"/>
            </a:rPr>
            <a:t>Table of contents</a:t>
          </a:r>
        </a:p>
      </xdr:txBody>
    </xdr:sp>
    <xdr:clientData/>
  </xdr:twoCellAnchor>
  <xdr:twoCellAnchor>
    <xdr:from>
      <xdr:col>0</xdr:col>
      <xdr:colOff>13855</xdr:colOff>
      <xdr:row>47</xdr:row>
      <xdr:rowOff>78798</xdr:rowOff>
    </xdr:from>
    <xdr:to>
      <xdr:col>0</xdr:col>
      <xdr:colOff>1280733</xdr:colOff>
      <xdr:row>48</xdr:row>
      <xdr:rowOff>233178</xdr:rowOff>
    </xdr:to>
    <xdr:sp macro="" textlink="">
      <xdr:nvSpPr>
        <xdr:cNvPr id="3" name="Left Arrow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SpPr/>
      </xdr:nvSpPr>
      <xdr:spPr>
        <a:xfrm>
          <a:off x="13855" y="11413548"/>
          <a:ext cx="1266878" cy="392505"/>
        </a:xfrm>
        <a:prstGeom prst="leftArrow">
          <a:avLst>
            <a:gd name="adj1" fmla="val 50000"/>
            <a:gd name="adj2" fmla="val 49184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700" b="1">
              <a:solidFill>
                <a:srgbClr val="002060"/>
              </a:solidFill>
              <a:latin typeface="Segoe UI" panose="020B0502040204020203" pitchFamily="34" charset="0"/>
              <a:cs typeface="Segoe UI" panose="020B0502040204020203" pitchFamily="34" charset="0"/>
            </a:rPr>
            <a:t>    </a:t>
          </a:r>
          <a:r>
            <a:rPr lang="en-US" sz="800" b="1">
              <a:solidFill>
                <a:srgbClr val="002060"/>
              </a:solidFill>
              <a:latin typeface="Segoe UI" panose="020B0502040204020203" pitchFamily="34" charset="0"/>
              <a:cs typeface="Segoe UI" panose="020B0502040204020203" pitchFamily="34" charset="0"/>
            </a:rPr>
            <a:t>Table of contents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sta\DATA\NGA\Current\NGA-re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IMF\Nigeria\Statistics\Bloomberg_Nigeria_D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.bom.mu\Data\Div2\ChartPack\Presentation%20Chartpack\Equities\Equities\charts%2042-47%20Equity%20markets%20&amp;%20sector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SYC\Current\Scmony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My%20Documents\LatinAmerica\Colombia\Reports%20Mission%20April%202000\Fiscal%20Tables\Fiscal%20Table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sta\DATA\MLI\Current\MLIBOP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COD\Main\CDCAD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WINDOWS\TEMP\CRI-BOP-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DATA\CA\CRI\EXTERNAL\Output\CRI-BOP-0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DATA\CA\CRI\Dbase\Dinput\CRI-INPUT-ABOP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DATA\CA\CRI\EXTERNAL\Output\Other-2002\CRI-INPUT-ABOP-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sta\NGA%20local\scenario%20III\STA-ins\NGCPI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NAM\Work-in-progress%20Art.%20IV%202003-04\old\DATA\NAM\Sr-red\STRP_TABL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msb_january_20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WIN\TEMP\BOP9703_stres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ZMB\CURRENT\Real\ZMBREAL%20inactive%20sheets%20removed%20Jul%2020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\GR\Old%20FR%20Directory\Quota%20Information\secretariat\11REV%20CQ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Documents%20and%20Settings\lgiorgianni\Local%20Settings\Temporary%20Internet%20Files\OLK45\DNCFP\Recursos\Proyrena\Anual\2002\Alt4_Proy200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DRAFTS\ST\RK\Requests\Christoph\debt%20restructuring%20comparison%20countries%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GRealModule"/>
      <sheetName val="GDP summary temp"/>
      <sheetName val="TOC"/>
      <sheetName val="Readme"/>
      <sheetName val="DMX"/>
      <sheetName val="In"/>
      <sheetName val="In_for nonoil"/>
      <sheetName val="Out"/>
      <sheetName val="Weta"/>
      <sheetName val="SavInv_gdp"/>
      <sheetName val="SavInv_nonoilgdp"/>
      <sheetName val="Work_exp"/>
      <sheetName val="SEI_sum"/>
      <sheetName val="Population"/>
      <sheetName val="GDP summary"/>
      <sheetName val="IMF-Auth Comp Proj"/>
      <sheetName val="Authorities Feb07"/>
      <sheetName val="Comp old-new"/>
      <sheetName val="Source_sect"/>
      <sheetName val="Work_sect"/>
      <sheetName val="Source_exp"/>
      <sheetName val="Non-oil Defl"/>
      <sheetName val="GDP Deflator"/>
      <sheetName val="SEI"/>
      <sheetName val="Quarterly_deflator"/>
      <sheetName val="SEI-MDG"/>
      <sheetName val="Work_sect_MDG"/>
      <sheetName val="Work_exp_MDG"/>
      <sheetName val="SavInv-MDG"/>
      <sheetName val="SEI_alternative"/>
      <sheetName val="Summary"/>
      <sheetName val="brief summary"/>
      <sheetName val="Text_tab"/>
      <sheetName val="EER Data"/>
      <sheetName val="SEI long-term"/>
      <sheetName val="Table 1"/>
      <sheetName val="Table 2"/>
      <sheetName val="Table 3"/>
      <sheetName val="Table 4"/>
      <sheetName val="Table 5"/>
      <sheetName val="RED1"/>
      <sheetName val="RED2"/>
      <sheetName val="RED3"/>
      <sheetName val="RED4"/>
      <sheetName val="RED6"/>
      <sheetName val="RED7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igeria_Val"/>
      <sheetName val="Raw_1"/>
      <sheetName val="Raw_2"/>
      <sheetName val="raw"/>
      <sheetName val="Nominal"/>
      <sheetName val="EERProfile"/>
      <sheetName val="BDDBIL"/>
      <sheetName val="BNCBIL"/>
      <sheetName val="SpotExchangeRates"/>
      <sheetName val="StockMarketIndices"/>
      <sheetName val="OUT_WETA"/>
      <sheetName val="Bloomberg_Nigeria_Db"/>
      <sheetName val="CODE LIST"/>
      <sheetName val="COP FED"/>
      <sheetName val="outsheet"/>
      <sheetName val="Sheet1"/>
      <sheetName val="Ex rate bloo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ME Persistence2"/>
      <sheetName val="CHARTS"/>
      <sheetName val="Data Sheet"/>
      <sheetName val="Technology indices "/>
      <sheetName val="Instructions"/>
    </sheetNames>
    <sheetDataSet>
      <sheetData sheetId="0" refreshError="1"/>
      <sheetData sheetId="1" refreshError="1"/>
      <sheetData sheetId="2" refreshError="1"/>
      <sheetData sheetId="3" refreshError="1">
        <row r="4">
          <cell r="A4">
            <v>36528</v>
          </cell>
          <cell r="E4">
            <v>36528</v>
          </cell>
          <cell r="I4">
            <v>36528</v>
          </cell>
        </row>
      </sheetData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OUT"/>
      <sheetName val="DMB"/>
      <sheetName val="CBS"/>
      <sheetName val="MSRV"/>
      <sheetName val="SCSMSRV"/>
      <sheetName val="printMRSV"/>
      <sheetName val="SCSCBS"/>
      <sheetName val="VulnInd"/>
      <sheetName val="WETA"/>
      <sheetName val="Figure X"/>
      <sheetName val="Quarterly Interest Rate IFS"/>
      <sheetName val="Annual Interest Rate IFS"/>
      <sheetName val="Development Bank IFS"/>
      <sheetName val="Financial Survey IFS"/>
      <sheetName val="Nonbank Institution IFS"/>
      <sheetName val="Vuln.ind from CBS"/>
      <sheetName val="SoundnessInd."/>
      <sheetName val="FinSoundInd"/>
      <sheetName val="DOMDEBT-M (old)"/>
      <sheetName val="ControlSheet"/>
      <sheetName val="EDSS_OFIM"/>
      <sheetName val="EDSS_OFIQ"/>
      <sheetName val="from CBS on DMB"/>
      <sheetName val="di_RSRV"/>
      <sheetName val="di_OFI"/>
      <sheetName val="di_CRDT"/>
      <sheetName val="di_LQDT"/>
      <sheetName val="di_INT"/>
      <sheetName val="SCRMSRV"/>
      <sheetName val="SCRMCDEV"/>
      <sheetName val="SCRCBS"/>
      <sheetName val="SCRDMB"/>
      <sheetName val="SCROFI"/>
      <sheetName val="SCRCRDT"/>
      <sheetName val="SCRLQDT"/>
      <sheetName val="SCRINT"/>
      <sheetName val="SCRRSRV"/>
      <sheetName val="monetary aggregates"/>
      <sheetName val="mon aggreg in percent"/>
      <sheetName val="Chart2"/>
      <sheetName val="Chart3"/>
      <sheetName val="data for monetary dev chart"/>
      <sheetName val="data for Figure 3"/>
      <sheetName val="Figure 3"/>
      <sheetName val="Chart1"/>
      <sheetName val="Chart4"/>
      <sheetName val="Chart5"/>
      <sheetName val="Panel1"/>
      <sheetName val="Monetary Authorites IFS"/>
      <sheetName val="Banking Institution IFS"/>
      <sheetName val="Banking Survey IFS"/>
      <sheetName val="CBS IFS"/>
      <sheetName val="Commercial Bank Assets IFS"/>
      <sheetName val="Securities-nonbanks"/>
      <sheetName val="SecuritiesDMBs"/>
      <sheetName val="SEC-REDEMP"/>
      <sheetName val="SCRDOMDEBT"/>
      <sheetName val="DOMDEBT-M"/>
      <sheetName val="SCSMSRVHalfYear"/>
      <sheetName val="Sheet1"/>
      <sheetName val="MSRV-PRG"/>
      <sheetName val="DMB-PRG"/>
      <sheetName val="CBS-PRG"/>
      <sheetName val="EDSS_CBSQ"/>
      <sheetName val="EDSS_DMBQ"/>
      <sheetName val="EDSS_CBSM"/>
      <sheetName val="EDSS_DMBM"/>
      <sheetName val="Sheet1 (2)"/>
      <sheetName val="Interest Rate IFS"/>
      <sheetName val="Gvt.Securities-others"/>
      <sheetName val="CBS (SRF pilot)"/>
      <sheetName val="ODCs (SRF pilot)"/>
      <sheetName val="Monetary Survey (SRF pilot) "/>
      <sheetName val="Comparing AFR &amp; SRF data"/>
      <sheetName val="Broad Money contribution"/>
      <sheetName val="GvtSecurities-DMBs"/>
      <sheetName val="Gvt-Securities"/>
      <sheetName val="Mon-DMX"/>
      <sheetName val="IN_DMX"/>
      <sheetName val="CBS (SRF)"/>
      <sheetName val="ODCs (SRF)"/>
      <sheetName val="Monetary Survey (SRF) "/>
      <sheetName val="FX"/>
      <sheetName val="1SR"/>
      <sheetName val="CBS weekly"/>
      <sheetName val="MS proj"/>
      <sheetName val="Mon Ind"/>
      <sheetName val="Mon Survey Table (2)"/>
      <sheetName val="MS montly"/>
      <sheetName val="CBS BS (2)"/>
      <sheetName val="CBS BS"/>
      <sheetName val="MonQ Prg"/>
      <sheetName val="IFS - Exchange rates"/>
      <sheetName val="WEO_q"/>
      <sheetName val="Input from HUB"/>
      <sheetName val="Raw_1"/>
      <sheetName val="page 1"/>
      <sheetName val="Figure_X"/>
      <sheetName val="Quarterly_Interest_Rate_IFS"/>
      <sheetName val="Annual_Interest_Rate_IFS"/>
      <sheetName val="Development_Bank_IFS"/>
      <sheetName val="Financial_Survey_IFS"/>
      <sheetName val="Nonbank_Institution_IFS"/>
      <sheetName val="Vuln_ind_from_CBS"/>
      <sheetName val="SoundnessInd_"/>
      <sheetName val="DOMDEBT-M_(old)"/>
      <sheetName val="from_CBS_on_DMB"/>
      <sheetName val="monetary_aggregates"/>
      <sheetName val="mon_aggreg_in_percent"/>
      <sheetName val="data_for_monetary_dev_chart"/>
      <sheetName val="data_for_Figure_3"/>
      <sheetName val="Figure_3"/>
      <sheetName val="Monetary_Authorites_IFS"/>
      <sheetName val="Banking_Institution_IFS"/>
      <sheetName val="Banking_Survey_IFS"/>
      <sheetName val="CBS_IFS"/>
      <sheetName val="Commercial_Bank_Assets_IFS"/>
      <sheetName val="Sheet1_(2)"/>
      <sheetName val="Interest_Rate_IFS"/>
      <sheetName val="Gvt_Securities-others"/>
      <sheetName val="Comparing_AFR_&amp;_SRF_data"/>
      <sheetName val="Broad_Money_contribution"/>
      <sheetName val="CBS_(SRF_pilot)"/>
      <sheetName val="ODCs_(SRF_pilot)"/>
      <sheetName val="Monetary_Survey_(SRF_pilot)_"/>
      <sheetName val="CBS_(SRF)"/>
      <sheetName val="ODCs_(SRF)"/>
      <sheetName val="Monetary_Survey_(SRF)_"/>
      <sheetName val="CBS_weekly"/>
      <sheetName val="MS_proj"/>
      <sheetName val="Mon_Ind"/>
      <sheetName val="Mon_Survey_Table_(2)"/>
      <sheetName val="MS_montly"/>
      <sheetName val="CBS_BS_(2)"/>
      <sheetName val="CBS_BS"/>
      <sheetName val="MonQ_Prg"/>
      <sheetName val="IFS_-_Exchange_rates"/>
      <sheetName val="Input_from_HUB"/>
      <sheetName val="page_1"/>
      <sheetName val="Med"/>
      <sheetName val="PrivReceipts"/>
      <sheetName val="by year"/>
      <sheetName val="Change according to grades"/>
      <sheetName val="di_CBS"/>
      <sheetName val="di_DMB"/>
      <sheetName val="di_MSRV"/>
      <sheetName val="MCDEV"/>
      <sheetName val="scrlqdt.not.linked"/>
      <sheetName val="Auction results"/>
      <sheetName val="DAA auction bids"/>
      <sheetName val="Interest rates - 06R"/>
      <sheetName val="RM Monthly"/>
      <sheetName val="MonQ Prg (2)"/>
      <sheetName val="Mon Survey Table"/>
      <sheetName val="Inflation Table "/>
      <sheetName val="SC1"/>
      <sheetName val="SC2"/>
      <sheetName val="SC3"/>
      <sheetName val="SC4"/>
      <sheetName val="Chart - Contribution to M2"/>
      <sheetName val="Consistency checks"/>
      <sheetName val="Chart Money Ratios"/>
      <sheetName val="Chart - Proj. contrib. to M2"/>
      <sheetName val="CBS (old!)"/>
      <sheetName val="DMB (old!)"/>
      <sheetName val="MSRV (old!)"/>
      <sheetName val="Interest rates - 06R OLD!!"/>
      <sheetName val="country name lookup"/>
      <sheetName val="Scmony"/>
      <sheetName val="E"/>
      <sheetName val="C"/>
      <sheetName val="Codes"/>
    </sheetNames>
    <sheetDataSet>
      <sheetData sheetId="0"/>
      <sheetData sheetId="1"/>
      <sheetData sheetId="2"/>
      <sheetData sheetId="3">
        <row r="1">
          <cell r="D1">
            <v>1981</v>
          </cell>
        </row>
      </sheetData>
      <sheetData sheetId="4">
        <row r="1">
          <cell r="D1">
            <v>1981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D1">
            <v>1981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"/>
      <sheetName val="C Summary"/>
      <sheetName val="D %GDP"/>
      <sheetName val="InFis2"/>
      <sheetName val="Fiscal Tables"/>
      <sheetName val="Countries_Master"/>
      <sheetName val="Contents"/>
      <sheetName val="E"/>
      <sheetName val="W&amp;T"/>
      <sheetName val="EDSS Retrieve"/>
      <sheetName val="REER"/>
      <sheetName val="lookup"/>
      <sheetName val="GE Calculation"/>
      <sheetName val="PV_Base"/>
      <sheetName val="Data-Input"/>
      <sheetName val="DMX_IN"/>
      <sheetName val="Instruc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Source Data (Current)"/>
      <sheetName val="Complete Data Set (Annual)"/>
      <sheetName val="Gas 2004"/>
      <sheetName val="IN"/>
      <sheetName val="IN-HUB"/>
      <sheetName val="OUT-HUB"/>
      <sheetName val="Impact CI"/>
      <sheetName val="Assum"/>
      <sheetName val="X"/>
      <sheetName val="M"/>
      <sheetName val="SRT"/>
      <sheetName val="K"/>
      <sheetName val="BOP"/>
      <sheetName val="T9SR_bop"/>
      <sheetName val="ControlSheet"/>
      <sheetName val="WETA"/>
      <sheetName val="Au"/>
      <sheetName val="comments"/>
      <sheetName val="Module1"/>
      <sheetName val="Module2"/>
      <sheetName val="T9SR_bop (2)"/>
      <sheetName val="Gas"/>
      <sheetName val="IN-Q"/>
      <sheetName val="IN_TRE"/>
      <sheetName val="Sheet1"/>
      <sheetName val="T1SR"/>
      <sheetName val="T1SR_b"/>
      <sheetName val="Chart1"/>
      <sheetName val="Sensitivity Analysis"/>
      <sheetName val="T10SR "/>
      <sheetName val="T11SR"/>
      <sheetName val="DSA 2002"/>
      <sheetName val="DSA_Presentation"/>
      <sheetName val="NPV_DP2"/>
      <sheetName val="frozen request"/>
      <sheetName val="request"/>
      <sheetName val="Exports for DSA"/>
      <sheetName val=""/>
      <sheetName val="GAS Dec04"/>
      <sheetName val="GAS March 05"/>
      <sheetName val="T3SR_b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36">
          <cell r="A36" t="str">
            <v>||</v>
          </cell>
          <cell r="B36" t="str">
            <v xml:space="preserve">          O.w:Russia/China</v>
          </cell>
          <cell r="C36" t="str">
            <v xml:space="preserve">          O.w:Russia/China</v>
          </cell>
          <cell r="E36">
            <v>-1.6</v>
          </cell>
          <cell r="F36">
            <v>-1.4</v>
          </cell>
          <cell r="G36">
            <v>-1.2</v>
          </cell>
          <cell r="H36">
            <v>-1.1000000000000001</v>
          </cell>
          <cell r="I36">
            <v>-0.9</v>
          </cell>
          <cell r="J36">
            <v>-4.867</v>
          </cell>
          <cell r="K36">
            <v>-1.8</v>
          </cell>
          <cell r="L36">
            <v>-2.931</v>
          </cell>
          <cell r="M36">
            <v>-2.492</v>
          </cell>
          <cell r="N36">
            <v>-2.5</v>
          </cell>
          <cell r="O36">
            <v>-2.242</v>
          </cell>
          <cell r="P36">
            <v>-1.5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-1.7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</row>
        <row r="44">
          <cell r="A44" t="str">
            <v>||</v>
          </cell>
          <cell r="B44" t="str">
            <v xml:space="preserve">             (excl. Russia/China)</v>
          </cell>
          <cell r="C44" t="str">
            <v>||</v>
          </cell>
          <cell r="D44" t="str">
            <v>||</v>
          </cell>
          <cell r="E44">
            <v>-53.256999999999969</v>
          </cell>
          <cell r="F44">
            <v>-62.093999999999973</v>
          </cell>
          <cell r="G44">
            <v>-19.858000000000008</v>
          </cell>
          <cell r="H44">
            <v>-27.772000000000006</v>
          </cell>
          <cell r="I44">
            <v>-14.357000000000012</v>
          </cell>
          <cell r="J44">
            <v>-26.595999999999993</v>
          </cell>
          <cell r="K44">
            <v>-8.0779999999999994</v>
          </cell>
          <cell r="L44">
            <v>-22.687000000000001</v>
          </cell>
          <cell r="M44">
            <v>-19.214000000000002</v>
          </cell>
          <cell r="N44">
            <v>-87.936000000000007</v>
          </cell>
          <cell r="O44">
            <v>-85.933999999999955</v>
          </cell>
          <cell r="P44">
            <v>-131.92835643335684</v>
          </cell>
          <cell r="Q44">
            <v>-104.17750762000009</v>
          </cell>
          <cell r="R44">
            <v>-119.73163566547828</v>
          </cell>
          <cell r="S44">
            <v>-155.82335967493077</v>
          </cell>
          <cell r="T44">
            <v>-181.22019538212447</v>
          </cell>
          <cell r="U44">
            <v>-216.3213811633816</v>
          </cell>
          <cell r="V44">
            <v>-229.76431015633443</v>
          </cell>
          <cell r="W44">
            <v>-227.62783257270709</v>
          </cell>
          <cell r="X44">
            <v>-204.41652008285178</v>
          </cell>
          <cell r="Y44">
            <v>-229.57652022161815</v>
          </cell>
          <cell r="Z44">
            <v>-220.9978401310911</v>
          </cell>
          <cell r="AA44">
            <v>-233.97802135548625</v>
          </cell>
          <cell r="AB44">
            <v>-233.14965054558547</v>
          </cell>
          <cell r="AC44">
            <v>-266.74982534713683</v>
          </cell>
          <cell r="AD44">
            <v>-294.71656169956157</v>
          </cell>
          <cell r="AE44">
            <v>-317.61075596965969</v>
          </cell>
          <cell r="AF44">
            <v>-345.29179632704785</v>
          </cell>
          <cell r="AG44">
            <v>-366.78061241819887</v>
          </cell>
          <cell r="AH44">
            <v>-388.43874836789848</v>
          </cell>
          <cell r="AI44">
            <v>-413.52459229500801</v>
          </cell>
          <cell r="AJ44">
            <v>-442.18149807473196</v>
          </cell>
          <cell r="AK44">
            <v>-473.09947315588522</v>
          </cell>
          <cell r="AL44">
            <v>-506.33782836355908</v>
          </cell>
          <cell r="AM44">
            <v>-537.01538519837027</v>
          </cell>
          <cell r="AN44">
            <v>-567.82918248649844</v>
          </cell>
          <cell r="AO44">
            <v>-596.03125527197301</v>
          </cell>
          <cell r="AP44">
            <v>-631.14569947496568</v>
          </cell>
          <cell r="AQ44">
            <v>-719.87252114812998</v>
          </cell>
        </row>
        <row r="59">
          <cell r="B59" t="str">
            <v xml:space="preserve">     Direct investment (net)</v>
          </cell>
          <cell r="C59" t="str">
            <v xml:space="preserve">     Direct investment (net)</v>
          </cell>
          <cell r="E59">
            <v>-2.6429999999999998</v>
          </cell>
          <cell r="F59">
            <v>-6.7</v>
          </cell>
          <cell r="G59">
            <v>-11.73</v>
          </cell>
          <cell r="H59">
            <v>-3.2</v>
          </cell>
          <cell r="I59">
            <v>-7.4</v>
          </cell>
          <cell r="J59">
            <v>-6.7</v>
          </cell>
          <cell r="K59">
            <v>-6.6</v>
          </cell>
          <cell r="L59">
            <v>0</v>
          </cell>
          <cell r="M59">
            <v>-4.625</v>
          </cell>
          <cell r="N59">
            <v>9.67</v>
          </cell>
          <cell r="O59">
            <v>20.885999999999999</v>
          </cell>
          <cell r="P59">
            <v>22.164000000000001</v>
          </cell>
          <cell r="Q59">
            <v>40.700000000000003</v>
          </cell>
          <cell r="R59">
            <v>5.3</v>
          </cell>
          <cell r="S59">
            <v>0.8</v>
          </cell>
          <cell r="T59">
            <v>55.8</v>
          </cell>
          <cell r="U59">
            <v>25</v>
          </cell>
          <cell r="V59">
            <v>62</v>
          </cell>
          <cell r="W59">
            <v>76.576999999999998</v>
          </cell>
          <cell r="X59">
            <v>40.4</v>
          </cell>
          <cell r="Y59">
            <v>60.5</v>
          </cell>
          <cell r="Z59">
            <v>65.5</v>
          </cell>
          <cell r="AA59">
            <v>62.008828960185284</v>
          </cell>
          <cell r="AB59">
            <v>52.236654191746197</v>
          </cell>
          <cell r="AC59">
            <v>57.899843018362873</v>
          </cell>
          <cell r="AD59">
            <v>63.033771669710376</v>
          </cell>
          <cell r="AE59">
            <v>68.175600269572882</v>
          </cell>
          <cell r="AF59">
            <v>74.615843736316464</v>
          </cell>
          <cell r="AG59">
            <v>81.275165443686717</v>
          </cell>
          <cell r="AH59">
            <v>88.952218063712508</v>
          </cell>
          <cell r="AI59">
            <v>97.022027256945449</v>
          </cell>
          <cell r="AJ59">
            <v>106.46139520654089</v>
          </cell>
          <cell r="AK59">
            <v>116.26715577855978</v>
          </cell>
          <cell r="AL59">
            <v>127.0236386299122</v>
          </cell>
          <cell r="AM59">
            <v>138.26948782878327</v>
          </cell>
          <cell r="AN59">
            <v>151.36291346123897</v>
          </cell>
          <cell r="AO59">
            <v>164.87780259584906</v>
          </cell>
          <cell r="AP59">
            <v>180.38031143775362</v>
          </cell>
          <cell r="AQ59">
            <v>197.32702243763259</v>
          </cell>
          <cell r="AR59">
            <v>32.266044651886745</v>
          </cell>
          <cell r="AS59" t="e">
            <v>#DIV/0!</v>
          </cell>
          <cell r="AT59" t="e">
            <v>#DIV/0!</v>
          </cell>
          <cell r="AU59" t="e">
            <v>#DIV/0!</v>
          </cell>
          <cell r="AV59" t="e">
            <v>#DIV/0!</v>
          </cell>
        </row>
        <row r="79">
          <cell r="B79" t="str">
            <v xml:space="preserve">   (in millions of SDRs)</v>
          </cell>
          <cell r="C79" t="str">
            <v xml:space="preserve">   (in millions of SDRs)</v>
          </cell>
          <cell r="F79">
            <v>-36.188187437086093</v>
          </cell>
          <cell r="G79">
            <v>9.5210855375611327</v>
          </cell>
          <cell r="H79">
            <v>46.463943979471935</v>
          </cell>
          <cell r="I79">
            <v>65.64977332635624</v>
          </cell>
          <cell r="J79">
            <v>35.970341859000001</v>
          </cell>
          <cell r="K79">
            <v>84.722656675210629</v>
          </cell>
          <cell r="L79">
            <v>4.5602946639216775</v>
          </cell>
          <cell r="M79">
            <v>30.577513117330795</v>
          </cell>
          <cell r="N79">
            <v>-30.570408845481087</v>
          </cell>
          <cell r="O79">
            <v>38.095117748459231</v>
          </cell>
          <cell r="P79">
            <v>85.097405801781463</v>
          </cell>
          <cell r="Q79">
            <v>-2.5151260274558824</v>
          </cell>
          <cell r="R79">
            <v>-28.19157822427734</v>
          </cell>
          <cell r="S79">
            <v>-15.122571178867338</v>
          </cell>
          <cell r="T79">
            <v>29.718033690626786</v>
          </cell>
          <cell r="U79">
            <v>-31.356067421456032</v>
          </cell>
          <cell r="V79">
            <v>-34.85892006448389</v>
          </cell>
          <cell r="W79">
            <v>-35.200021569098865</v>
          </cell>
          <cell r="X79">
            <v>-24.49799736576179</v>
          </cell>
          <cell r="Y79">
            <v>-32.437363064031572</v>
          </cell>
          <cell r="Z79">
            <v>-10.731877895023715</v>
          </cell>
          <cell r="AA79">
            <v>-83.381819736254357</v>
          </cell>
        </row>
        <row r="81">
          <cell r="A81" t="str">
            <v>||</v>
          </cell>
          <cell r="B81" t="str">
            <v>errors and omissions</v>
          </cell>
          <cell r="C81" t="str">
            <v>||</v>
          </cell>
          <cell r="D81" t="str">
            <v>||</v>
          </cell>
        </row>
        <row r="82">
          <cell r="A82" t="str">
            <v>||</v>
          </cell>
          <cell r="B82" t="str">
            <v>Check</v>
          </cell>
          <cell r="C82" t="str">
            <v>||</v>
          </cell>
          <cell r="D82" t="str">
            <v>||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-9.5863178737794215</v>
          </cell>
          <cell r="AD82">
            <v>-19.984849341944312</v>
          </cell>
          <cell r="AE82">
            <v>-2.1183983474332706</v>
          </cell>
        </row>
        <row r="83">
          <cell r="A83" t="str">
            <v>||</v>
          </cell>
          <cell r="B83" t="str">
            <v>_</v>
          </cell>
          <cell r="C83" t="str">
            <v>||</v>
          </cell>
          <cell r="D83" t="str">
            <v>_</v>
          </cell>
          <cell r="E83" t="str">
            <v>_</v>
          </cell>
          <cell r="F83" t="str">
            <v>_</v>
          </cell>
          <cell r="G83" t="str">
            <v>_</v>
          </cell>
          <cell r="H83" t="str">
            <v>_</v>
          </cell>
          <cell r="I83" t="str">
            <v>_</v>
          </cell>
          <cell r="J83" t="str">
            <v>_</v>
          </cell>
          <cell r="K83" t="str">
            <v>_</v>
          </cell>
          <cell r="L83" t="str">
            <v>_</v>
          </cell>
          <cell r="M83" t="str">
            <v>_</v>
          </cell>
          <cell r="N83" t="str">
            <v>_</v>
          </cell>
          <cell r="O83" t="str">
            <v>_</v>
          </cell>
          <cell r="P83" t="str">
            <v>_</v>
          </cell>
          <cell r="Q83" t="str">
            <v>_</v>
          </cell>
          <cell r="R83" t="str">
            <v>_</v>
          </cell>
          <cell r="S83" t="str">
            <v>_</v>
          </cell>
          <cell r="T83" t="str">
            <v>_</v>
          </cell>
          <cell r="U83" t="str">
            <v>_</v>
          </cell>
          <cell r="V83" t="str">
            <v>_</v>
          </cell>
          <cell r="W83" t="str">
            <v>_</v>
          </cell>
          <cell r="X83" t="str">
            <v>_</v>
          </cell>
          <cell r="Y83" t="str">
            <v>_</v>
          </cell>
          <cell r="Z83" t="str">
            <v>_</v>
          </cell>
          <cell r="AA83" t="str">
            <v>_</v>
          </cell>
          <cell r="AB83" t="str">
            <v>_</v>
          </cell>
          <cell r="AC83" t="str">
            <v>_</v>
          </cell>
          <cell r="AD83" t="str">
            <v>_</v>
          </cell>
          <cell r="AE83" t="str">
            <v>_</v>
          </cell>
          <cell r="AF83" t="str">
            <v>_</v>
          </cell>
          <cell r="AG83" t="str">
            <v>_</v>
          </cell>
          <cell r="AH83" t="str">
            <v>_</v>
          </cell>
          <cell r="AI83" t="str">
            <v>_</v>
          </cell>
          <cell r="AJ83" t="str">
            <v>_</v>
          </cell>
          <cell r="AK83" t="str">
            <v>_</v>
          </cell>
          <cell r="AL83" t="str">
            <v>_</v>
          </cell>
          <cell r="AM83" t="str">
            <v>_</v>
          </cell>
          <cell r="AN83" t="str">
            <v>_</v>
          </cell>
          <cell r="AO83" t="str">
            <v>_</v>
          </cell>
          <cell r="AP83" t="str">
            <v>_</v>
          </cell>
          <cell r="AQ83" t="str">
            <v>_</v>
          </cell>
        </row>
        <row r="84">
          <cell r="A84" t="str">
            <v>||</v>
          </cell>
          <cell r="B84">
            <v>37491.463979282409</v>
          </cell>
          <cell r="C84" t="str">
            <v>||</v>
          </cell>
          <cell r="D84" t="str">
            <v>||</v>
          </cell>
          <cell r="E84" t="str">
            <v>1985</v>
          </cell>
          <cell r="F84" t="str">
            <v>1986</v>
          </cell>
          <cell r="G84" t="str">
            <v>1987</v>
          </cell>
          <cell r="H84" t="str">
            <v>1988</v>
          </cell>
          <cell r="I84" t="str">
            <v>1989</v>
          </cell>
          <cell r="J84" t="str">
            <v>1990</v>
          </cell>
          <cell r="K84" t="str">
            <v>1991</v>
          </cell>
          <cell r="L84" t="str">
            <v>1992</v>
          </cell>
          <cell r="M84" t="str">
            <v>1993</v>
          </cell>
          <cell r="N84" t="str">
            <v>1994</v>
          </cell>
          <cell r="O84" t="str">
            <v>1995</v>
          </cell>
          <cell r="P84">
            <v>1999</v>
          </cell>
          <cell r="Q84">
            <v>1999</v>
          </cell>
          <cell r="R84">
            <v>1998</v>
          </cell>
          <cell r="S84">
            <v>1999</v>
          </cell>
          <cell r="T84">
            <v>2001</v>
          </cell>
          <cell r="U84">
            <v>2002</v>
          </cell>
          <cell r="V84">
            <v>2003</v>
          </cell>
          <cell r="W84">
            <v>2003</v>
          </cell>
          <cell r="X84">
            <v>2004</v>
          </cell>
          <cell r="Y84">
            <v>2005</v>
          </cell>
          <cell r="Z84">
            <v>2006</v>
          </cell>
          <cell r="AA84">
            <v>2007</v>
          </cell>
          <cell r="AB84">
            <v>2008</v>
          </cell>
          <cell r="AC84">
            <v>2009</v>
          </cell>
          <cell r="AD84">
            <v>2010</v>
          </cell>
          <cell r="AE84">
            <v>2011</v>
          </cell>
          <cell r="AF84">
            <v>2012</v>
          </cell>
          <cell r="AG84">
            <v>2013</v>
          </cell>
          <cell r="AH84">
            <v>2014</v>
          </cell>
          <cell r="AI84">
            <v>2015</v>
          </cell>
          <cell r="AJ84">
            <v>2016</v>
          </cell>
          <cell r="AK84">
            <v>2017</v>
          </cell>
          <cell r="AL84">
            <v>2018</v>
          </cell>
          <cell r="AM84">
            <v>2019</v>
          </cell>
          <cell r="AN84">
            <v>2020</v>
          </cell>
          <cell r="AO84">
            <v>2021</v>
          </cell>
          <cell r="AP84">
            <v>2022</v>
          </cell>
          <cell r="AQ84">
            <v>2022</v>
          </cell>
        </row>
        <row r="85">
          <cell r="A85" t="str">
            <v>||</v>
          </cell>
          <cell r="B85">
            <v>37491.463979282409</v>
          </cell>
          <cell r="C85" t="str">
            <v>||</v>
          </cell>
          <cell r="D85" t="str">
            <v>||</v>
          </cell>
          <cell r="J85" t="str">
            <v>2/96</v>
          </cell>
          <cell r="K85" t="str">
            <v>2/96</v>
          </cell>
          <cell r="L85" t="str">
            <v>2/96</v>
          </cell>
          <cell r="M85" t="str">
            <v>2/96</v>
          </cell>
          <cell r="N85" t="str">
            <v>10/97</v>
          </cell>
          <cell r="O85" t="str">
            <v>5/98</v>
          </cell>
          <cell r="P85" t="str">
            <v>11/99</v>
          </cell>
          <cell r="Q85" t="str">
            <v>11/99</v>
          </cell>
          <cell r="R85" t="str">
            <v>11/98</v>
          </cell>
          <cell r="S85" t="str">
            <v>11/99</v>
          </cell>
          <cell r="T85" t="str">
            <v>11/101</v>
          </cell>
          <cell r="U85" t="str">
            <v>11/102</v>
          </cell>
          <cell r="V85" t="str">
            <v>11/103</v>
          </cell>
          <cell r="W85" t="str">
            <v>11/103</v>
          </cell>
          <cell r="X85" t="str">
            <v>11/104</v>
          </cell>
          <cell r="Y85" t="str">
            <v>11/105</v>
          </cell>
          <cell r="Z85" t="str">
            <v>11/106</v>
          </cell>
          <cell r="AA85" t="str">
            <v>11/107</v>
          </cell>
          <cell r="AB85" t="str">
            <v>11/108</v>
          </cell>
          <cell r="AC85" t="str">
            <v>11/109</v>
          </cell>
          <cell r="AD85" t="str">
            <v>11/110</v>
          </cell>
          <cell r="AE85" t="str">
            <v>11/111</v>
          </cell>
          <cell r="AF85" t="str">
            <v>11/112</v>
          </cell>
          <cell r="AG85" t="str">
            <v>11/113</v>
          </cell>
          <cell r="AH85" t="str">
            <v>11/114</v>
          </cell>
          <cell r="AI85" t="str">
            <v>11/115</v>
          </cell>
          <cell r="AJ85" t="str">
            <v>11/116</v>
          </cell>
          <cell r="AK85" t="str">
            <v>11/117</v>
          </cell>
          <cell r="AL85" t="str">
            <v>11/118</v>
          </cell>
          <cell r="AM85" t="str">
            <v>11/119</v>
          </cell>
          <cell r="AN85" t="str">
            <v>11/120</v>
          </cell>
          <cell r="AO85" t="str">
            <v>11/121</v>
          </cell>
          <cell r="AP85" t="str">
            <v>11/122</v>
          </cell>
          <cell r="AQ85" t="str">
            <v>11/122</v>
          </cell>
        </row>
        <row r="86">
          <cell r="A86" t="str">
            <v>||</v>
          </cell>
          <cell r="C86" t="str">
            <v>||</v>
          </cell>
          <cell r="D86" t="str">
            <v>||</v>
          </cell>
          <cell r="J86" t="str">
            <v>Rév.</v>
          </cell>
          <cell r="K86" t="str">
            <v>Rév.</v>
          </cell>
          <cell r="L86" t="str">
            <v>Rév.</v>
          </cell>
          <cell r="M86" t="str">
            <v>Rév.</v>
          </cell>
          <cell r="N86" t="str">
            <v>Rev.</v>
          </cell>
          <cell r="O86" t="str">
            <v>Rev.</v>
          </cell>
          <cell r="P86" t="str">
            <v>Proj.</v>
          </cell>
          <cell r="Q86" t="str">
            <v>Proj.</v>
          </cell>
          <cell r="R86" t="str">
            <v>Proj.</v>
          </cell>
          <cell r="S86" t="str">
            <v>Proj.</v>
          </cell>
          <cell r="T86" t="str">
            <v>Proj.</v>
          </cell>
          <cell r="U86" t="str">
            <v>Proj.</v>
          </cell>
          <cell r="V86" t="str">
            <v>Proj.</v>
          </cell>
          <cell r="W86" t="str">
            <v>Proj.</v>
          </cell>
          <cell r="X86" t="str">
            <v>Proj.</v>
          </cell>
          <cell r="Y86" t="str">
            <v>Proj.</v>
          </cell>
          <cell r="Z86" t="str">
            <v>Proj.</v>
          </cell>
          <cell r="AA86" t="str">
            <v>Proj.</v>
          </cell>
          <cell r="AB86" t="str">
            <v>Proj.</v>
          </cell>
          <cell r="AC86" t="str">
            <v>Proj.</v>
          </cell>
          <cell r="AD86" t="str">
            <v>Proj.</v>
          </cell>
          <cell r="AE86" t="str">
            <v>Proj.</v>
          </cell>
          <cell r="AF86" t="str">
            <v>Proj.</v>
          </cell>
          <cell r="AG86" t="str">
            <v>Proj.</v>
          </cell>
          <cell r="AH86" t="str">
            <v>Proj.</v>
          </cell>
          <cell r="AI86" t="str">
            <v>Proj.</v>
          </cell>
          <cell r="AJ86" t="str">
            <v>Proj.</v>
          </cell>
          <cell r="AK86" t="str">
            <v>Proj.</v>
          </cell>
          <cell r="AL86" t="str">
            <v>Proj.</v>
          </cell>
          <cell r="AM86" t="str">
            <v>Proj.</v>
          </cell>
          <cell r="AN86" t="str">
            <v>Proj.</v>
          </cell>
          <cell r="AO86" t="str">
            <v>Proj.</v>
          </cell>
          <cell r="AP86" t="str">
            <v>Proj.</v>
          </cell>
          <cell r="AQ86" t="str">
            <v>Proj.</v>
          </cell>
        </row>
        <row r="87">
          <cell r="A87" t="str">
            <v>||</v>
          </cell>
          <cell r="C87" t="str">
            <v>||</v>
          </cell>
          <cell r="D87" t="str">
            <v>||</v>
          </cell>
        </row>
        <row r="88">
          <cell r="A88" t="str">
            <v>||</v>
          </cell>
          <cell r="B88" t="str">
            <v>_</v>
          </cell>
          <cell r="C88" t="str">
            <v>||</v>
          </cell>
          <cell r="D88" t="str">
            <v>_</v>
          </cell>
          <cell r="E88" t="str">
            <v>_</v>
          </cell>
          <cell r="F88" t="str">
            <v>_</v>
          </cell>
          <cell r="G88" t="str">
            <v>_</v>
          </cell>
          <cell r="H88" t="str">
            <v>_</v>
          </cell>
          <cell r="I88" t="str">
            <v>_</v>
          </cell>
          <cell r="J88" t="str">
            <v>_</v>
          </cell>
          <cell r="K88" t="str">
            <v>_</v>
          </cell>
          <cell r="L88" t="str">
            <v>_</v>
          </cell>
          <cell r="M88" t="str">
            <v>_</v>
          </cell>
          <cell r="N88" t="str">
            <v>_</v>
          </cell>
          <cell r="O88" t="str">
            <v>_</v>
          </cell>
          <cell r="P88" t="str">
            <v>_</v>
          </cell>
          <cell r="Q88" t="str">
            <v>_</v>
          </cell>
          <cell r="R88" t="str">
            <v>_</v>
          </cell>
          <cell r="S88" t="str">
            <v>_</v>
          </cell>
          <cell r="T88" t="str">
            <v>_</v>
          </cell>
          <cell r="U88" t="str">
            <v>_</v>
          </cell>
          <cell r="V88" t="str">
            <v>_</v>
          </cell>
          <cell r="W88" t="str">
            <v>_</v>
          </cell>
          <cell r="X88" t="str">
            <v>_</v>
          </cell>
          <cell r="Y88" t="str">
            <v>_</v>
          </cell>
          <cell r="Z88" t="str">
            <v>_</v>
          </cell>
          <cell r="AA88" t="str">
            <v>_</v>
          </cell>
          <cell r="AB88" t="str">
            <v>_</v>
          </cell>
          <cell r="AC88" t="str">
            <v>_</v>
          </cell>
          <cell r="AD88" t="str">
            <v>_</v>
          </cell>
          <cell r="AE88" t="str">
            <v>_</v>
          </cell>
          <cell r="AF88" t="str">
            <v>_</v>
          </cell>
          <cell r="AG88" t="str">
            <v>_</v>
          </cell>
          <cell r="AH88" t="str">
            <v>_</v>
          </cell>
          <cell r="AI88" t="str">
            <v>_</v>
          </cell>
          <cell r="AJ88" t="str">
            <v>_</v>
          </cell>
          <cell r="AK88" t="str">
            <v>_</v>
          </cell>
          <cell r="AL88" t="str">
            <v>_</v>
          </cell>
          <cell r="AM88" t="str">
            <v>_</v>
          </cell>
          <cell r="AN88" t="str">
            <v>_</v>
          </cell>
          <cell r="AO88" t="str">
            <v>_</v>
          </cell>
          <cell r="AP88" t="str">
            <v>_</v>
          </cell>
          <cell r="AQ88" t="str">
            <v>_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Main"/>
      <sheetName val="TRE"/>
      <sheetName val="Indic"/>
      <sheetName val="Basic Data"/>
      <sheetName val="Quota"/>
      <sheetName val="AMB"/>
      <sheetName val="MTS1"/>
      <sheetName val="MTS2"/>
      <sheetName val="MTS3"/>
      <sheetName val="MTS4"/>
      <sheetName val="K"/>
      <sheetName val="Sheet2"/>
      <sheetName val="Sheet1"/>
      <sheetName val="Z"/>
      <sheetName val="Module1"/>
      <sheetName val="BOP"/>
      <sheetName val="30_BOP"/>
      <sheetName val="34_EXDO"/>
      <sheetName val="Asm"/>
      <sheetName val="Work_sect"/>
      <sheetName val="page 1"/>
      <sheetName val="STOCK"/>
      <sheetName val="sources"/>
      <sheetName val="Quarterly Raw Data"/>
      <sheetName val="Quarterly MacroFlow"/>
      <sheetName val="gas112601"/>
      <sheetName val="Input"/>
      <sheetName val="Work2"/>
      <sheetName val="INTERES"/>
      <sheetName val="Cover"/>
      <sheetName val="T1. Select Economic Indicators"/>
      <sheetName val="MSRV"/>
      <sheetName val="Réduction dépenses"/>
      <sheetName val="Annexe1 Réduction dépense"/>
      <sheetName val="Augmentation des dépenses"/>
      <sheetName val="Annexe 2 Personnel"/>
      <sheetName val="Annexe 3 Biens et services"/>
      <sheetName val="Annexe 4 Transferts"/>
      <sheetName val="Annexe 5 RI"/>
      <sheetName val="Annexe 6 Dons"/>
      <sheetName val="Annexe7 Emprunts"/>
      <sheetName val="RI"/>
      <sheetName val="DON"/>
      <sheetName val="EMPRUNT "/>
      <sheetName val="Collectif_Investissements_DDPF"/>
      <sheetName val="Annexe scénario 2 Réduction (2"/>
    </sheetNames>
    <sheetDataSet>
      <sheetData sheetId="0"/>
      <sheetData sheetId="1"/>
      <sheetData sheetId="2"/>
      <sheetData sheetId="3" refreshError="1">
        <row r="109">
          <cell r="A109" t="str">
            <v>||~</v>
          </cell>
          <cell r="B109" t="str">
            <v xml:space="preserve">       Of which:  Relief operations</v>
          </cell>
          <cell r="F109" t="str">
            <v xml:space="preserve">... </v>
          </cell>
          <cell r="G109" t="str">
            <v xml:space="preserve">... </v>
          </cell>
          <cell r="H109">
            <v>85</v>
          </cell>
          <cell r="I109">
            <v>85</v>
          </cell>
          <cell r="J109">
            <v>75</v>
          </cell>
          <cell r="K109">
            <v>25</v>
          </cell>
          <cell r="L109">
            <v>25</v>
          </cell>
          <cell r="M109">
            <v>25</v>
          </cell>
        </row>
        <row r="196">
          <cell r="A196" t="str">
            <v>||~</v>
          </cell>
          <cell r="B196" t="str">
            <v xml:space="preserve">        Inflows</v>
          </cell>
          <cell r="D196" t="str">
            <v xml:space="preserve">       Entrées</v>
          </cell>
          <cell r="F196">
            <v>386.45711556287046</v>
          </cell>
          <cell r="G196">
            <v>275.07819505856389</v>
          </cell>
          <cell r="H196">
            <v>96.210247639030925</v>
          </cell>
          <cell r="I196">
            <v>214.23485763380796</v>
          </cell>
          <cell r="J196">
            <v>311.39712555461625</v>
          </cell>
          <cell r="K196">
            <v>142.56596368287362</v>
          </cell>
          <cell r="L196">
            <v>343.83281861387457</v>
          </cell>
          <cell r="M196">
            <v>160.74621300797173</v>
          </cell>
        </row>
        <row r="197">
          <cell r="A197" t="str">
            <v>||~</v>
          </cell>
          <cell r="B197" t="str">
            <v xml:space="preserve">        Outflows</v>
          </cell>
          <cell r="D197" t="str">
            <v xml:space="preserve">       Sorties</v>
          </cell>
          <cell r="F197">
            <v>-49.85634799900005</v>
          </cell>
          <cell r="G197">
            <v>-358.85835599010619</v>
          </cell>
          <cell r="H197">
            <v>-251.97922000698577</v>
          </cell>
          <cell r="I197">
            <v>-487.37854830118727</v>
          </cell>
          <cell r="J197">
            <v>-530.74050395093718</v>
          </cell>
          <cell r="K197">
            <v>-374.47048147448794</v>
          </cell>
          <cell r="L197">
            <v>-439.10187607540888</v>
          </cell>
          <cell r="M197">
            <v>-368.61727741241879</v>
          </cell>
        </row>
        <row r="208">
          <cell r="A208" t="str">
            <v>||~</v>
          </cell>
          <cell r="B208" t="str">
            <v xml:space="preserve">        SAF drawings</v>
          </cell>
          <cell r="D208" t="str">
            <v xml:space="preserve">            Prêts FAS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</row>
        <row r="209">
          <cell r="A209" t="str">
            <v>||~</v>
          </cell>
          <cell r="B209" t="str">
            <v xml:space="preserve">        Purchases (GRA)</v>
          </cell>
          <cell r="D209" t="str">
            <v xml:space="preserve">            Achats (CRG)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</row>
        <row r="217">
          <cell r="A217" t="str">
            <v>||~</v>
          </cell>
        </row>
        <row r="218">
          <cell r="A218" t="str">
            <v>||~</v>
          </cell>
          <cell r="B218" t="str">
            <v>Financing gap</v>
          </cell>
          <cell r="D218" t="str">
            <v>Ecart de financement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10.906000000000001</v>
          </cell>
          <cell r="M218">
            <v>-139.94200000000001</v>
          </cell>
          <cell r="N218">
            <v>-33.844000000000001</v>
          </cell>
          <cell r="O218">
            <v>-10273.805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DEBT"/>
      <sheetName val="DIS"/>
      <sheetName val="AMO"/>
      <sheetName val="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IINDEX"/>
      <sheetName val="CPICOMP"/>
      <sheetName val="INSINDEX"/>
      <sheetName val="INSPERCHG"/>
    </sheetNames>
    <sheetDataSet>
      <sheetData sheetId="0" refreshError="1">
        <row r="203">
          <cell r="B203">
            <v>1987</v>
          </cell>
          <cell r="K203">
            <v>0.55710306406684396</v>
          </cell>
          <cell r="O203">
            <v>15.680410168767377</v>
          </cell>
        </row>
        <row r="204">
          <cell r="K204">
            <v>-0.14773776546630479</v>
          </cell>
          <cell r="O204">
            <v>13.069845253032231</v>
          </cell>
        </row>
        <row r="205">
          <cell r="K205">
            <v>0.25892361753281357</v>
          </cell>
          <cell r="O205">
            <v>14.560439560439576</v>
          </cell>
        </row>
        <row r="206">
          <cell r="K206">
            <v>0.14757424829365817</v>
          </cell>
          <cell r="O206">
            <v>14.006719865602669</v>
          </cell>
        </row>
        <row r="207">
          <cell r="K207">
            <v>1.1235955056179803</v>
          </cell>
          <cell r="O207">
            <v>10.307414104882451</v>
          </cell>
        </row>
        <row r="208">
          <cell r="K208">
            <v>0.60109289617484851</v>
          </cell>
          <cell r="O208">
            <v>9.0209238057638697</v>
          </cell>
        </row>
        <row r="209">
          <cell r="K209">
            <v>1.9373528879232493</v>
          </cell>
          <cell r="O209">
            <v>7.5248281130633643</v>
          </cell>
        </row>
        <row r="210">
          <cell r="K210">
            <v>0.74600355239786698</v>
          </cell>
          <cell r="O210">
            <v>5.1538746755653841</v>
          </cell>
        </row>
        <row r="211">
          <cell r="K211">
            <v>1.6748942172073233</v>
          </cell>
          <cell r="O211">
            <v>6.4022140221401402</v>
          </cell>
        </row>
        <row r="212">
          <cell r="K212">
            <v>1.0750823651811903</v>
          </cell>
          <cell r="O212">
            <v>8.9940164547493531</v>
          </cell>
        </row>
        <row r="213">
          <cell r="K213">
            <v>1.2523588951792952</v>
          </cell>
          <cell r="O213">
            <v>9.84552391587561</v>
          </cell>
        </row>
        <row r="214">
          <cell r="K214">
            <v>0.10166045408335211</v>
          </cell>
          <cell r="O214">
            <v>9.7121634168986901</v>
          </cell>
        </row>
        <row r="215">
          <cell r="B215">
            <v>1988</v>
          </cell>
          <cell r="K215">
            <v>3.4867975626269532</v>
          </cell>
          <cell r="O215">
            <v>12.908587257617654</v>
          </cell>
        </row>
        <row r="216">
          <cell r="K216">
            <v>6.2031356509884228</v>
          </cell>
          <cell r="O216">
            <v>20.089878189410548</v>
          </cell>
        </row>
        <row r="217">
          <cell r="K217">
            <v>2.9525032092426073</v>
          </cell>
          <cell r="O217">
            <v>23.316240825178426</v>
          </cell>
        </row>
        <row r="218">
          <cell r="K218">
            <v>7.2942643391521234</v>
          </cell>
          <cell r="O218">
            <v>32.116283791393684</v>
          </cell>
        </row>
        <row r="219">
          <cell r="K219">
            <v>4.9970947123765264</v>
          </cell>
          <cell r="O219">
            <v>37.176945627111515</v>
          </cell>
        </row>
        <row r="220">
          <cell r="K220">
            <v>2.6009961261759917</v>
          </cell>
          <cell r="O220">
            <v>39.903959904426436</v>
          </cell>
        </row>
        <row r="221">
          <cell r="K221">
            <v>4.6925566343041902</v>
          </cell>
          <cell r="O221">
            <v>43.685340365482858</v>
          </cell>
        </row>
        <row r="222">
          <cell r="K222">
            <v>1.2879958784131951</v>
          </cell>
          <cell r="O222">
            <v>44.458337299286676</v>
          </cell>
        </row>
        <row r="223">
          <cell r="K223">
            <v>0.55951169888097674</v>
          </cell>
          <cell r="O223">
            <v>42.87361665324498</v>
          </cell>
        </row>
        <row r="224">
          <cell r="K224">
            <v>-2.9337379868487501</v>
          </cell>
          <cell r="O224">
            <v>37.206990925072844</v>
          </cell>
        </row>
        <row r="225">
          <cell r="K225">
            <v>2.3970818134444905</v>
          </cell>
          <cell r="O225">
            <v>38.758204040223454</v>
          </cell>
        </row>
        <row r="226">
          <cell r="K226">
            <v>0.25445292620864812</v>
          </cell>
          <cell r="O226">
            <v>38.970000816888287</v>
          </cell>
        </row>
        <row r="227">
          <cell r="B227">
            <v>1989</v>
          </cell>
          <cell r="K227">
            <v>11.827411167512691</v>
          </cell>
          <cell r="O227">
            <v>50.170415814587614</v>
          </cell>
        </row>
        <row r="228">
          <cell r="K228">
            <v>5.7648660916931327</v>
          </cell>
          <cell r="O228">
            <v>49.550706033376102</v>
          </cell>
        </row>
        <row r="229">
          <cell r="K229">
            <v>7.8969957081545195</v>
          </cell>
          <cell r="O229">
            <v>56.733167082294258</v>
          </cell>
        </row>
        <row r="230">
          <cell r="K230">
            <v>7.6372315035799554</v>
          </cell>
          <cell r="O230">
            <v>57.234166182452071</v>
          </cell>
        </row>
        <row r="231">
          <cell r="K231">
            <v>3.9911308203991025</v>
          </cell>
          <cell r="O231">
            <v>55.727725511898171</v>
          </cell>
        </row>
        <row r="232">
          <cell r="K232">
            <v>5.6503198294243218</v>
          </cell>
          <cell r="O232">
            <v>60.355987055016193</v>
          </cell>
        </row>
        <row r="233">
          <cell r="K233">
            <v>-2.4217961654893982</v>
          </cell>
          <cell r="O233">
            <v>49.459041731066478</v>
          </cell>
        </row>
        <row r="234">
          <cell r="K234">
            <v>-0.79283005860049105</v>
          </cell>
          <cell r="O234">
            <v>46.388606307222787</v>
          </cell>
        </row>
        <row r="235">
          <cell r="K235">
            <v>-0.41695621959694229</v>
          </cell>
          <cell r="O235">
            <v>44.967121901871529</v>
          </cell>
        </row>
        <row r="236">
          <cell r="K236">
            <v>-0.5233775296580645</v>
          </cell>
          <cell r="O236">
            <v>48.56696195935384</v>
          </cell>
        </row>
        <row r="237">
          <cell r="K237">
            <v>-0.42090494563312708</v>
          </cell>
          <cell r="O237">
            <v>44.47837150127225</v>
          </cell>
        </row>
        <row r="238">
          <cell r="K238">
            <v>0.3874603733709181</v>
          </cell>
          <cell r="O238">
            <v>44.670050761421322</v>
          </cell>
        </row>
        <row r="239">
          <cell r="B239" t="str">
            <v>1990</v>
          </cell>
          <cell r="K239">
            <v>-1.0175438596491171</v>
          </cell>
          <cell r="O239">
            <v>28.052655469813903</v>
          </cell>
        </row>
        <row r="240">
          <cell r="K240">
            <v>1.0280042538106882</v>
          </cell>
          <cell r="O240">
            <v>22.317596566523612</v>
          </cell>
        </row>
        <row r="241">
          <cell r="K241">
            <v>0.59649122807017285</v>
          </cell>
          <cell r="O241">
            <v>14.041368337311045</v>
          </cell>
        </row>
        <row r="242">
          <cell r="K242">
            <v>1.6393442622950838</v>
          </cell>
          <cell r="O242">
            <v>7.6866223207686435</v>
          </cell>
        </row>
        <row r="243">
          <cell r="K243">
            <v>1.7158544955387711</v>
          </cell>
          <cell r="O243">
            <v>5.3304904051172608</v>
          </cell>
        </row>
        <row r="244">
          <cell r="B244" t="str">
            <v xml:space="preserve"> </v>
          </cell>
          <cell r="K244">
            <v>0.57354925775980892</v>
          </cell>
          <cell r="O244">
            <v>0.26908846283215659</v>
          </cell>
        </row>
        <row r="245">
          <cell r="K245">
            <v>0.63737001006372029</v>
          </cell>
          <cell r="O245">
            <v>3.4126163391933639</v>
          </cell>
        </row>
        <row r="246">
          <cell r="K246">
            <v>0.10000000000001119</v>
          </cell>
          <cell r="O246">
            <v>4.3432939541348192</v>
          </cell>
        </row>
        <row r="247">
          <cell r="K247">
            <v>-2.0313020313020402</v>
          </cell>
          <cell r="O247">
            <v>2.6517794836008246</v>
          </cell>
        </row>
        <row r="248">
          <cell r="K248">
            <v>-0.67980965329708098</v>
          </cell>
          <cell r="O248">
            <v>2.4903542616625529</v>
          </cell>
        </row>
        <row r="249">
          <cell r="K249">
            <v>-6.8446269678301697E-2</v>
          </cell>
          <cell r="O249">
            <v>2.8531172948221384</v>
          </cell>
        </row>
        <row r="250">
          <cell r="K250">
            <v>1.0616438356164437</v>
          </cell>
          <cell r="O250">
            <v>3.5438596491228047</v>
          </cell>
        </row>
        <row r="251">
          <cell r="B251" t="str">
            <v>1991</v>
          </cell>
          <cell r="K251">
            <v>-0.57607590647239526</v>
          </cell>
          <cell r="O251">
            <v>4.0056717476072201</v>
          </cell>
        </row>
        <row r="252">
          <cell r="K252">
            <v>4.1581458759373024</v>
          </cell>
          <cell r="O252">
            <v>7.2280701754386056</v>
          </cell>
        </row>
        <row r="253">
          <cell r="K253">
            <v>0.45811518324605505</v>
          </cell>
          <cell r="O253">
            <v>7.0805720265085581</v>
          </cell>
        </row>
        <row r="254">
          <cell r="K254">
            <v>3.1596091205211785</v>
          </cell>
          <cell r="O254">
            <v>8.6822237474262209</v>
          </cell>
        </row>
        <row r="255">
          <cell r="K255">
            <v>4.0101041995579401</v>
          </cell>
          <cell r="O255">
            <v>11.133603238866407</v>
          </cell>
        </row>
        <row r="256">
          <cell r="B256" t="str">
            <v xml:space="preserve"> </v>
          </cell>
          <cell r="K256">
            <v>2.0947176684881663</v>
          </cell>
          <cell r="O256">
            <v>12.814491781281445</v>
          </cell>
        </row>
        <row r="257">
          <cell r="K257">
            <v>0.71364852809989721</v>
          </cell>
          <cell r="O257">
            <v>12.9</v>
          </cell>
        </row>
        <row r="258">
          <cell r="K258">
            <v>2.0076764098021949</v>
          </cell>
          <cell r="O258">
            <v>15.051615051615052</v>
          </cell>
        </row>
        <row r="259">
          <cell r="K259">
            <v>-1.157742402315487</v>
          </cell>
          <cell r="O259">
            <v>16.077498300475867</v>
          </cell>
        </row>
        <row r="260">
          <cell r="K260">
            <v>1.0541727672035206</v>
          </cell>
          <cell r="O260">
            <v>18.104038329911031</v>
          </cell>
        </row>
        <row r="261">
          <cell r="K261">
            <v>0.89829035062298779</v>
          </cell>
          <cell r="O261">
            <v>19.246575342465743</v>
          </cell>
        </row>
        <row r="262">
          <cell r="K262">
            <v>4.2791499138426392</v>
          </cell>
          <cell r="O262">
            <v>23.043036258895278</v>
          </cell>
        </row>
        <row r="263">
          <cell r="B263" t="str">
            <v>1/92</v>
          </cell>
          <cell r="K263">
            <v>4.0484714954557965</v>
          </cell>
          <cell r="O263">
            <v>28.766189502385831</v>
          </cell>
          <cell r="S263">
            <v>15.039151157512487</v>
          </cell>
        </row>
        <row r="264">
          <cell r="K264">
            <v>2.1439915299100054</v>
          </cell>
          <cell r="O264">
            <v>26.276178010471195</v>
          </cell>
          <cell r="S264">
            <v>16.635640548316122</v>
          </cell>
        </row>
        <row r="265">
          <cell r="K265">
            <v>5.4159108577351844</v>
          </cell>
          <cell r="O265">
            <v>32.508143322475583</v>
          </cell>
          <cell r="S265">
            <v>18.770507894663059</v>
          </cell>
        </row>
        <row r="266">
          <cell r="K266">
            <v>7.4237954768928249</v>
          </cell>
          <cell r="O266">
            <v>37.985475213135466</v>
          </cell>
          <cell r="S266">
            <v>21.283764967975529</v>
          </cell>
        </row>
        <row r="267">
          <cell r="K267">
            <v>4.6681922196796233</v>
          </cell>
          <cell r="O267">
            <v>38.858530661809354</v>
          </cell>
          <cell r="S267">
            <v>23.711368653421651</v>
          </cell>
        </row>
        <row r="268">
          <cell r="B268" t="str">
            <v xml:space="preserve"> </v>
          </cell>
          <cell r="K268">
            <v>9.1604722343681786</v>
          </cell>
          <cell r="O268">
            <v>48.46862920011894</v>
          </cell>
          <cell r="S268">
            <v>26.871825678553908</v>
          </cell>
        </row>
        <row r="269">
          <cell r="B269" t="str">
            <v>7/92</v>
          </cell>
          <cell r="K269">
            <v>3.8654115762067009</v>
          </cell>
          <cell r="O269">
            <v>53.114850900501942</v>
          </cell>
          <cell r="S269">
            <v>30.406117430895186</v>
          </cell>
        </row>
        <row r="270">
          <cell r="K270">
            <v>2.4874662553027393</v>
          </cell>
          <cell r="O270">
            <v>53.835021707670052</v>
          </cell>
          <cell r="S270">
            <v>33.797816395718236</v>
          </cell>
        </row>
        <row r="271">
          <cell r="K271">
            <v>-0.48918156161806836</v>
          </cell>
          <cell r="O271">
            <v>54.875549048316245</v>
          </cell>
          <cell r="S271">
            <v>37.069647282121586</v>
          </cell>
        </row>
        <row r="272">
          <cell r="K272">
            <v>-0.43486481376441288</v>
          </cell>
          <cell r="O272">
            <v>52.59345117357288</v>
          </cell>
          <cell r="S272">
            <v>39.903283675220358</v>
          </cell>
        </row>
        <row r="273">
          <cell r="K273">
            <v>0.79756931257120023</v>
          </cell>
          <cell r="O273">
            <v>52.441125789775981</v>
          </cell>
          <cell r="S273">
            <v>42.567584881486241</v>
          </cell>
        </row>
        <row r="274">
          <cell r="K274">
            <v>1.7897513187641323</v>
          </cell>
          <cell r="O274">
            <v>48.801982924814084</v>
          </cell>
          <cell r="S274">
            <v>44.588842715023326</v>
          </cell>
        </row>
        <row r="275">
          <cell r="B275" t="str">
            <v>1993</v>
          </cell>
          <cell r="K275">
            <v>4.7936331667592258</v>
          </cell>
          <cell r="O275">
            <v>49.867654843832732</v>
          </cell>
          <cell r="S275">
            <v>46.225554267676159</v>
          </cell>
        </row>
        <row r="276">
          <cell r="K276">
            <v>5.2808194984104606</v>
          </cell>
          <cell r="O276">
            <v>54.470069966312536</v>
          </cell>
          <cell r="S276">
            <v>48.46923969820083</v>
          </cell>
        </row>
        <row r="277">
          <cell r="K277">
            <v>6.3579936252306624</v>
          </cell>
          <cell r="O277">
            <v>55.850540806293012</v>
          </cell>
          <cell r="S277">
            <v>50.335301062573798</v>
          </cell>
        </row>
        <row r="278">
          <cell r="K278">
            <v>6.7823343848580464</v>
          </cell>
          <cell r="O278">
            <v>54.919908466819223</v>
          </cell>
          <cell r="S278">
            <v>51.693339150001158</v>
          </cell>
        </row>
        <row r="279">
          <cell r="K279">
            <v>9.1875923190546605</v>
          </cell>
          <cell r="O279">
            <v>61.609094884127693</v>
          </cell>
          <cell r="S279">
            <v>53.647982512881121</v>
          </cell>
        </row>
        <row r="280">
          <cell r="B280" t="str">
            <v xml:space="preserve"> </v>
          </cell>
          <cell r="K280">
            <v>5.6006493506493449</v>
          </cell>
          <cell r="O280">
            <v>56.338874424193875</v>
          </cell>
          <cell r="S280">
            <v>54.312033230742699</v>
          </cell>
        </row>
        <row r="281">
          <cell r="B281" t="str">
            <v>7/93</v>
          </cell>
          <cell r="K281">
            <v>3.561363054060962</v>
          </cell>
          <cell r="O281">
            <v>55.881218665638244</v>
          </cell>
          <cell r="S281">
            <v>54.564667854626812</v>
          </cell>
        </row>
        <row r="282">
          <cell r="K282">
            <v>1.9544779811974333</v>
          </cell>
          <cell r="O282">
            <v>55.070555032925682</v>
          </cell>
          <cell r="S282">
            <v>54.668608595028111</v>
          </cell>
        </row>
        <row r="283">
          <cell r="K283">
            <v>1.6136859985440344</v>
          </cell>
          <cell r="O283">
            <v>58.347513707695221</v>
          </cell>
          <cell r="S283">
            <v>55.029233017924462</v>
          </cell>
        </row>
        <row r="284">
          <cell r="K284">
            <v>-0.16716417910447312</v>
          </cell>
          <cell r="O284">
            <v>58.773262438283311</v>
          </cell>
          <cell r="S284">
            <v>55.55183884335915</v>
          </cell>
        </row>
        <row r="285">
          <cell r="K285">
            <v>1.8538452338237033</v>
          </cell>
          <cell r="O285">
            <v>60.437076111529777</v>
          </cell>
          <cell r="S285">
            <v>56.21259233963012</v>
          </cell>
        </row>
        <row r="286">
          <cell r="K286">
            <v>2.3132926256458353</v>
          </cell>
          <cell r="O286">
            <v>61.262261706459384</v>
          </cell>
          <cell r="S286">
            <v>57.156543399118597</v>
          </cell>
        </row>
        <row r="287">
          <cell r="B287" t="str">
            <v>1994</v>
          </cell>
          <cell r="K287">
            <v>2.5134855962355207</v>
          </cell>
          <cell r="O287">
            <v>57.753444012716358</v>
          </cell>
          <cell r="S287">
            <v>57.677972104632921</v>
          </cell>
        </row>
        <row r="288">
          <cell r="K288">
            <v>5.6202418271383614</v>
          </cell>
          <cell r="O288">
            <v>58.262036571045115</v>
          </cell>
          <cell r="S288">
            <v>57.936314032087296</v>
          </cell>
        </row>
        <row r="289">
          <cell r="K289">
            <v>1.2825948696205236</v>
          </cell>
          <cell r="O289">
            <v>50.709779179810724</v>
          </cell>
          <cell r="S289">
            <v>57.349961518526094</v>
          </cell>
        </row>
        <row r="290">
          <cell r="K290">
            <v>6.7817896389325005</v>
          </cell>
          <cell r="O290">
            <v>50.709010339734121</v>
          </cell>
          <cell r="S290">
            <v>56.83018753689435</v>
          </cell>
        </row>
        <row r="291">
          <cell r="K291">
            <v>3.9890228364206637</v>
          </cell>
          <cell r="O291">
            <v>43.533549783549773</v>
          </cell>
          <cell r="S291">
            <v>55.086012920084194</v>
          </cell>
        </row>
        <row r="292">
          <cell r="B292" t="str">
            <v xml:space="preserve"> </v>
          </cell>
          <cell r="K292">
            <v>4.1564561734212857</v>
          </cell>
          <cell r="O292">
            <v>41.570586728157807</v>
          </cell>
          <cell r="S292">
            <v>53.527295043097432</v>
          </cell>
        </row>
        <row r="293">
          <cell r="B293" t="str">
            <v>7/94</v>
          </cell>
          <cell r="K293">
            <v>7.2663107411094163</v>
          </cell>
          <cell r="O293">
            <v>46.635329045027227</v>
          </cell>
          <cell r="S293">
            <v>52.616762292884324</v>
          </cell>
        </row>
        <row r="294">
          <cell r="K294">
            <v>8.6553062257465729</v>
          </cell>
          <cell r="O294">
            <v>56.272749332686224</v>
          </cell>
          <cell r="S294">
            <v>52.837222501709171</v>
          </cell>
        </row>
        <row r="295">
          <cell r="K295">
            <v>4.1537267080745233</v>
          </cell>
          <cell r="O295">
            <v>60.179104477611943</v>
          </cell>
          <cell r="S295">
            <v>53.238472130903467</v>
          </cell>
        </row>
        <row r="296">
          <cell r="K296">
            <v>2.50465896384644</v>
          </cell>
          <cell r="O296">
            <v>64.465972969740434</v>
          </cell>
          <cell r="S296">
            <v>54.01175571059926</v>
          </cell>
        </row>
        <row r="297">
          <cell r="K297">
            <v>6.1668242309650401</v>
          </cell>
          <cell r="O297">
            <v>71.430248943165807</v>
          </cell>
          <cell r="S297">
            <v>55.326076951399081</v>
          </cell>
        </row>
        <row r="298">
          <cell r="K298">
            <v>5.493526953900929</v>
          </cell>
          <cell r="O298">
            <v>76.758866062205897</v>
          </cell>
          <cell r="S298">
            <v>57.040411429584779</v>
          </cell>
        </row>
        <row r="299">
          <cell r="B299" t="str">
            <v>1995</v>
          </cell>
          <cell r="K299">
            <v>3.8374131549899548</v>
          </cell>
          <cell r="O299">
            <v>79.04164800716525</v>
          </cell>
          <cell r="S299">
            <v>59.099174260899325</v>
          </cell>
        </row>
        <row r="300">
          <cell r="K300">
            <v>4.5897948974487068</v>
          </cell>
          <cell r="O300">
            <v>77.29489082043672</v>
          </cell>
          <cell r="S300">
            <v>60.920950858557219</v>
          </cell>
        </row>
        <row r="301">
          <cell r="K301">
            <v>3.5692933157957629</v>
          </cell>
          <cell r="O301">
            <v>81.297749869178432</v>
          </cell>
          <cell r="S301">
            <v>63.510680774605689</v>
          </cell>
        </row>
        <row r="302">
          <cell r="K302">
            <v>8.9822778964382621</v>
          </cell>
          <cell r="O302">
            <v>85.033813584239937</v>
          </cell>
          <cell r="S302">
            <v>66.466563076061917</v>
          </cell>
        </row>
        <row r="303">
          <cell r="K303">
            <v>6.1602839133428677</v>
          </cell>
          <cell r="O303">
            <v>88.897266729500473</v>
          </cell>
          <cell r="S303">
            <v>70.281098183111652</v>
          </cell>
        </row>
        <row r="304">
          <cell r="B304" t="str">
            <v xml:space="preserve"> </v>
          </cell>
          <cell r="K304">
            <v>4.5254964574393819</v>
          </cell>
          <cell r="O304">
            <v>89.566555062890259</v>
          </cell>
          <cell r="S304">
            <v>74.253243213779569</v>
          </cell>
        </row>
        <row r="305">
          <cell r="B305" t="str">
            <v>7/95</v>
          </cell>
          <cell r="O305">
            <v>82.579719925763456</v>
          </cell>
          <cell r="S305">
            <v>77.081320380162694</v>
          </cell>
        </row>
        <row r="306">
          <cell r="O306">
            <v>73.959627329192543</v>
          </cell>
          <cell r="S306">
            <v>78.189460180277479</v>
          </cell>
        </row>
        <row r="307">
          <cell r="O307">
            <v>69.877003354453976</v>
          </cell>
          <cell r="S307">
            <v>78.507820342605498</v>
          </cell>
        </row>
        <row r="308">
          <cell r="O308">
            <v>61.631881317722346</v>
          </cell>
          <cell r="S308">
            <v>77.618412274849916</v>
          </cell>
        </row>
        <row r="309">
          <cell r="O309">
            <v>54.305089389684213</v>
          </cell>
          <cell r="S309">
            <v>75.487603428224332</v>
          </cell>
        </row>
        <row r="310">
          <cell r="O310">
            <v>51.587559249399398</v>
          </cell>
          <cell r="S310">
            <v>72.811518509369378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-A"/>
      <sheetName val="BoP-worksheet"/>
      <sheetName val="Inputs"/>
      <sheetName val="out_fiscal"/>
      <sheetName val="out_main"/>
      <sheetName val="Imp"/>
      <sheetName val="DSA output"/>
      <sheetName val="in-out"/>
      <sheetName val="Out-F"/>
      <sheetName val="Out-M"/>
      <sheetName val="Out-BoP"/>
      <sheetName val="Trade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CY BOT CASHFLOW"/>
      <sheetName val="A-II.3"/>
      <sheetName val="A 11"/>
      <sheetName val="GeoB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1"/>
      <sheetName val="2 "/>
      <sheetName val="3"/>
      <sheetName val="4"/>
      <sheetName val="5"/>
      <sheetName val="6"/>
      <sheetName val="7 "/>
      <sheetName val="8 "/>
      <sheetName val="9"/>
      <sheetName val="10 "/>
      <sheetName val="11 "/>
      <sheetName val="12 "/>
      <sheetName val="13 "/>
      <sheetName val="14a-b "/>
      <sheetName val="15"/>
      <sheetName val="16"/>
      <sheetName val="17a"/>
      <sheetName val="17b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a"/>
      <sheetName val="30b"/>
      <sheetName val="31-32-33"/>
      <sheetName val="34"/>
      <sheetName val="35"/>
      <sheetName val="36"/>
      <sheetName val="37a-b"/>
      <sheetName val="38a-b"/>
      <sheetName val="39a-b"/>
      <sheetName val="40a-b"/>
      <sheetName val="41"/>
      <sheetName val="42"/>
      <sheetName val="43-44"/>
      <sheetName val="45a-b"/>
      <sheetName val="45c"/>
      <sheetName val="46"/>
      <sheetName val="47a-b"/>
      <sheetName val="47c"/>
      <sheetName val="48"/>
      <sheetName val="49a-b"/>
      <sheetName val="50a"/>
      <sheetName val="50b-c"/>
      <sheetName val="50d"/>
      <sheetName val="51-52"/>
      <sheetName val="53"/>
      <sheetName val="54a"/>
      <sheetName val="54b"/>
      <sheetName val="55a-b"/>
      <sheetName val="56"/>
      <sheetName val="57a &amp; b"/>
      <sheetName val="58"/>
      <sheetName val="59"/>
      <sheetName val="60a-b"/>
      <sheetName val="61a-b"/>
      <sheetName val="62a-c "/>
      <sheetName val="62d"/>
      <sheetName val="63"/>
      <sheetName val="64"/>
      <sheetName val="65"/>
      <sheetName val="6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BoP OUT Medium"/>
      <sheetName val="BoP OUT Long"/>
      <sheetName val="DebtServiceOutLong"/>
      <sheetName val="IMF Assistance"/>
      <sheetName val="large projects"/>
      <sheetName val="OUTPUT"/>
      <sheetName val="DebtService to budget"/>
      <sheetName val="Terms of Trade"/>
      <sheetName val="Exports"/>
      <sheetName val="Services"/>
      <sheetName val="B"/>
      <sheetName val="D"/>
      <sheetName val="E"/>
      <sheetName val="F"/>
      <sheetName val="Workspace contents"/>
      <sheetName val="Contents"/>
      <sheetName val="Stress 0322"/>
      <sheetName val="Stress analysis"/>
      <sheetName val="IMF Assistance Old"/>
      <sheetName val="Key Ratios"/>
      <sheetName val="Debt Service  Long"/>
      <sheetName val="MMI"/>
      <sheetName val="TOC"/>
      <sheetName val="Info Din."/>
      <sheetName val="Stress_0322"/>
      <sheetName val="Stress_analysis"/>
      <sheetName val="BoP_OUT_Medium"/>
      <sheetName val="BoP_OUT_Long"/>
      <sheetName val="IMF_Assistance"/>
      <sheetName val="IMF_Assistance_Old"/>
      <sheetName val="large_projects"/>
      <sheetName val="Terms_of_Trade"/>
      <sheetName val="Key_Ratios"/>
      <sheetName val="Debt_Service__Long"/>
      <sheetName val="DebtService_to_budget"/>
      <sheetName val="Workspace_contents"/>
      <sheetName val="NPV Reduction"/>
      <sheetName val="Noyau"/>
      <sheetName val="Tally_PDR"/>
      <sheetName val="1996"/>
      <sheetName val="Scheduled Repayment"/>
      <sheetName val="SEI"/>
      <sheetName val="Fund_Credit"/>
      <sheetName val="Export destination"/>
      <sheetName val="FHIS"/>
      <sheetName val="BOP9703_stress"/>
      <sheetName val="Q1"/>
      <sheetName val="C_basef14.3p10.6"/>
      <sheetName val="Realism 2 - Fiscal multiplier"/>
      <sheetName val="Realism 2 - Alt. 1"/>
      <sheetName val="panel chart"/>
      <sheetName val="Stress_03221"/>
      <sheetName val="Stress_analysis1"/>
      <sheetName val="BoP_OUT_Medium1"/>
      <sheetName val="BoP_OUT_Long1"/>
      <sheetName val="IMF_Assistance1"/>
      <sheetName val="IMF_Assistance_Old1"/>
      <sheetName val="large_projects1"/>
      <sheetName val="Terms_of_Trade1"/>
      <sheetName val="Key_Ratios1"/>
      <sheetName val="Debt_Service__Long1"/>
      <sheetName val="DebtService_to_budget1"/>
      <sheetName val="Workspace_contents1"/>
      <sheetName val="NFA-input"/>
      <sheetName val="CBK-input"/>
      <sheetName val="Survey"/>
      <sheetName val="6-QAC &amp; PC Table (2)"/>
      <sheetName val="BoP"/>
      <sheetName val="RES"/>
      <sheetName val="Input"/>
      <sheetName val="Trade"/>
      <sheetName val="IFS SURVEYS Dec1990_Feb2004"/>
      <sheetName val="Table of Contents"/>
      <sheetName val="InHUB"/>
      <sheetName val="Monetary Dev_Monthly"/>
      <sheetName val="OutHUB"/>
      <sheetName val="PARAM"/>
      <sheetName val="CPIINDEX"/>
      <sheetName val="IFS_SURVEYS_Dec1990_Feb2004"/>
      <sheetName val="Table_of_Contents"/>
      <sheetName val="Monetary_Dev_Monthly"/>
      <sheetName val="AfDB"/>
      <sheetName val="CB"/>
      <sheetName val="Bench - 99"/>
      <sheetName val="BDDCLE-Octobre 04 pgmé"/>
      <sheetName val="Gin"/>
      <sheetName val="Din"/>
      <sheetName val="Impact"/>
      <sheetName val="Figure 6 NPV"/>
      <sheetName val="WEO_WETA"/>
      <sheetName val="Stress_03224"/>
      <sheetName val="Stress_analysis4"/>
      <sheetName val="BoP_OUT_Medium4"/>
      <sheetName val="BoP_OUT_Long4"/>
      <sheetName val="IMF_Assistance4"/>
      <sheetName val="IMF_Assistance_Old4"/>
      <sheetName val="large_projects4"/>
      <sheetName val="Terms_of_Trade4"/>
      <sheetName val="Key_Ratios4"/>
      <sheetName val="Debt_Service__Long4"/>
      <sheetName val="DebtService_to_budget4"/>
      <sheetName val="Workspace_contents4"/>
      <sheetName val="Stress_03222"/>
      <sheetName val="Stress_analysis2"/>
      <sheetName val="BoP_OUT_Medium2"/>
      <sheetName val="BoP_OUT_Long2"/>
      <sheetName val="IMF_Assistance2"/>
      <sheetName val="IMF_Assistance_Old2"/>
      <sheetName val="large_projects2"/>
      <sheetName val="Terms_of_Trade2"/>
      <sheetName val="Key_Ratios2"/>
      <sheetName val="Debt_Service__Long2"/>
      <sheetName val="DebtService_to_budget2"/>
      <sheetName val="Workspace_contents2"/>
      <sheetName val="Stress_03223"/>
      <sheetName val="Stress_analysis3"/>
      <sheetName val="BoP_OUT_Medium3"/>
      <sheetName val="BoP_OUT_Long3"/>
      <sheetName val="IMF_Assistance3"/>
      <sheetName val="IMF_Assistance_Old3"/>
      <sheetName val="large_projects3"/>
      <sheetName val="Terms_of_Trade3"/>
      <sheetName val="Key_Ratios3"/>
      <sheetName val="Debt_Service__Long3"/>
      <sheetName val="DebtService_to_budget3"/>
      <sheetName val="Workspace_contents3"/>
      <sheetName val="Assumptions"/>
      <sheetName val="BALANCE DES PAIEMENTS"/>
      <sheetName val="PRODUCTO"/>
      <sheetName val="Afiliados"/>
      <sheetName val="Haver_In_Q"/>
      <sheetName val="Data"/>
      <sheetName val="Listas"/>
      <sheetName val="NTS"/>
      <sheetName val="Probit"/>
      <sheetName val="תוכן"/>
      <sheetName val="page 1"/>
      <sheetName val="country name lookup"/>
      <sheetName val="Control"/>
      <sheetName val="Hoja1"/>
      <sheetName val="IN"/>
      <sheetName val="Exp"/>
      <sheetName val="Imp"/>
      <sheetName val="Outputs"/>
      <sheetName val="Dep fonct"/>
      <sheetName val="labels"/>
      <sheetName val="Annual"/>
      <sheetName val="Print Tables"/>
      <sheetName val="table 1"/>
      <sheetName val="Stress_03225"/>
      <sheetName val="Stress_analysis5"/>
      <sheetName val="BoP_OUT_Medium5"/>
      <sheetName val="BoP_OUT_Long5"/>
      <sheetName val="IMF_Assistance5"/>
      <sheetName val="IMF_Assistance_Old5"/>
      <sheetName val="large_projects5"/>
      <sheetName val="Terms_of_Trade5"/>
      <sheetName val="Key_Ratios5"/>
      <sheetName val="Debt_Service__Long5"/>
      <sheetName val="DebtService_to_budget5"/>
      <sheetName val="Workspace_contents5"/>
      <sheetName val="Scheduled_Repayment"/>
      <sheetName val="Export_destination"/>
      <sheetName val="NPV_Reduction"/>
      <sheetName val="Info_Din_"/>
      <sheetName val="panel_chart"/>
      <sheetName val="C_basef14_3p10_6"/>
      <sheetName val="6-QAC_&amp;_PC_Table_(2)"/>
      <sheetName val="IFS_SURVEYS_Dec1990_Feb20041"/>
      <sheetName val="Table_of_Contents1"/>
      <sheetName val="Monetary_Dev_Monthly1"/>
      <sheetName val="Bench_-_99"/>
      <sheetName val="BDDCLE-Octobre_04_pgmé"/>
      <sheetName val="Figure_6_NPV"/>
      <sheetName val="Realism_2_-_Fiscal_multiplier"/>
      <sheetName val="Realism_2_-_Alt__1"/>
      <sheetName val="BALANCE_DES_PAIEMENTS"/>
    </sheetNames>
    <sheetDataSet>
      <sheetData sheetId="0" refreshError="1"/>
      <sheetData sheetId="1" refreshError="1">
        <row r="1">
          <cell r="A1">
            <v>36608.787579398151</v>
          </cell>
        </row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 Graphs2001"/>
      <sheetName val="Graphs (Prices)"/>
      <sheetName val="Food- and Non-food CPI, EER"/>
      <sheetName val="Real GDP (1977 base year)"/>
      <sheetName val="SavInv (print, 1977 base year)"/>
      <sheetName val="CSO"/>
      <sheetName val="metals"/>
      <sheetName val="maize prices"/>
      <sheetName val="Savings &amp; Invest."/>
      <sheetName val="Real Sav&amp;Inv"/>
      <sheetName val="Maize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5">
          <cell r="M5">
            <v>1989</v>
          </cell>
        </row>
      </sheetData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P8196F"/>
      <sheetName val="A &amp; Bseries"/>
      <sheetName val="CUR-CUP"/>
      <sheetName val="Cseries"/>
      <sheetName val="Sheet2"/>
      <sheetName val="ajustment"/>
      <sheetName val="11 rev 94 "/>
      <sheetName val="t1"/>
      <sheetName val="totem-pole"/>
      <sheetName val="table4A-B"/>
      <sheetName val="comparison"/>
      <sheetName val="5 EQS"/>
      <sheetName val="ifs_chgs"/>
      <sheetName val="data us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. a partir del impuesto"/>
      <sheetName val="Datos"/>
      <sheetName val="COP FED"/>
      <sheetName val="B"/>
      <sheetName val="K"/>
      <sheetName val="X"/>
      <sheetName val="W"/>
      <sheetName val="H"/>
      <sheetName val="U"/>
      <sheetName val="E"/>
      <sheetName val="P"/>
      <sheetName val="Y"/>
      <sheetName val="L"/>
      <sheetName val="F"/>
      <sheetName val="M"/>
      <sheetName val="N"/>
      <sheetName val="Q"/>
      <sheetName val="R"/>
      <sheetName val="A"/>
      <sheetName val="J"/>
      <sheetName val="D"/>
      <sheetName val="Z"/>
      <sheetName val="S"/>
      <sheetName val="G"/>
      <sheetName val="T"/>
      <sheetName val="22 PCIAS"/>
      <sheetName val="V"/>
      <sheetName val="23PCIAS"/>
      <sheetName val="C"/>
      <sheetName val="24PCIAS"/>
      <sheetName val="PCIA_REG"/>
      <sheetName val="CONTROL"/>
      <sheetName val="DIFERENCIAS"/>
      <sheetName val="Tesoro Nacional"/>
      <sheetName val="SIJP"/>
      <sheetName val="Fondo ATN"/>
      <sheetName val="Coop. Eléct."/>
      <sheetName val="C.F.E.E."/>
      <sheetName val="Total"/>
      <sheetName val="DIF_COMPROMISO_PROY_REG_MES"/>
      <sheetName val="DIF_COMPROMISO_PROY_PCIA_REG"/>
      <sheetName val="COMP_AGREG_COMPROMISO_DIST"/>
      <sheetName val="Dif_R_PrEjec"/>
    </sheetNames>
    <sheetDataSet>
      <sheetData sheetId="0" refreshError="1"/>
      <sheetData sheetId="1" refreshError="1"/>
      <sheetData sheetId="2" refreshError="1">
        <row r="1">
          <cell r="A1" t="str">
            <v>DIRECCION NACIONAL DE</v>
          </cell>
        </row>
        <row r="2">
          <cell r="A2" t="str">
            <v>COORDINACION FISCAL</v>
          </cell>
        </row>
        <row r="3">
          <cell r="A3" t="str">
            <v>CON LAS PROVINCIAS</v>
          </cell>
        </row>
        <row r="5">
          <cell r="A5" t="str">
            <v xml:space="preserve">DISTRIBUCION DE RECURSOS COPARTICIPADOS </v>
          </cell>
        </row>
        <row r="6">
          <cell r="A6" t="str">
            <v>Excluye la vigencia del financiamiento del SIJP por $ 2154 millones (Ley 25082 Art. 3°)</v>
          </cell>
        </row>
        <row r="8">
          <cell r="A8" t="str">
            <v>AÑO 2002 (*)</v>
          </cell>
        </row>
        <row r="10">
          <cell r="A10" t="str">
            <v>- En miles de Pesos -</v>
          </cell>
        </row>
        <row r="15">
          <cell r="A15" t="str">
            <v>PROVINCIA</v>
          </cell>
          <cell r="B15" t="str">
            <v>ENERO</v>
          </cell>
          <cell r="C15" t="str">
            <v>FEBRERO</v>
          </cell>
          <cell r="D15" t="str">
            <v>MARZO</v>
          </cell>
          <cell r="E15" t="str">
            <v>ABRIL</v>
          </cell>
          <cell r="F15" t="str">
            <v>MAYO</v>
          </cell>
          <cell r="G15" t="str">
            <v>JUNIO</v>
          </cell>
          <cell r="H15" t="str">
            <v>JULIO</v>
          </cell>
          <cell r="I15" t="str">
            <v>AGOSTO</v>
          </cell>
          <cell r="J15" t="str">
            <v>SETIEMBRE</v>
          </cell>
          <cell r="K15" t="str">
            <v>OCTUBRE</v>
          </cell>
          <cell r="L15" t="str">
            <v>NOVIEMBRE</v>
          </cell>
          <cell r="M15" t="str">
            <v>DICIEMBRE</v>
          </cell>
          <cell r="N15" t="str">
            <v>TOTAL</v>
          </cell>
        </row>
        <row r="19">
          <cell r="A19" t="str">
            <v>BUENOS AIRES</v>
          </cell>
          <cell r="B19">
            <v>199118.5</v>
          </cell>
          <cell r="C19">
            <v>176756.6</v>
          </cell>
          <cell r="D19">
            <v>172078.8</v>
          </cell>
          <cell r="E19">
            <v>163054.20000000001</v>
          </cell>
          <cell r="F19">
            <v>186409.3</v>
          </cell>
          <cell r="G19">
            <v>210500.1</v>
          </cell>
          <cell r="H19">
            <v>177983.8</v>
          </cell>
          <cell r="I19">
            <v>184743.7</v>
          </cell>
          <cell r="J19">
            <v>181129.1</v>
          </cell>
          <cell r="K19">
            <v>192775.4</v>
          </cell>
          <cell r="L19">
            <v>198727.7</v>
          </cell>
          <cell r="M19">
            <v>198239.7</v>
          </cell>
          <cell r="N19">
            <v>2241516.9</v>
          </cell>
        </row>
        <row r="20">
          <cell r="A20" t="str">
            <v>CATAMARCA</v>
          </cell>
          <cell r="B20">
            <v>24974.400000000001</v>
          </cell>
          <cell r="C20">
            <v>22169.7</v>
          </cell>
          <cell r="D20">
            <v>21583</v>
          </cell>
          <cell r="E20">
            <v>20451.099999999999</v>
          </cell>
          <cell r="F20">
            <v>23380.400000000001</v>
          </cell>
          <cell r="G20">
            <v>26402</v>
          </cell>
          <cell r="H20">
            <v>22323.599999999999</v>
          </cell>
          <cell r="I20">
            <v>23171.5</v>
          </cell>
          <cell r="J20">
            <v>22718.1</v>
          </cell>
          <cell r="K20">
            <v>24178.799999999999</v>
          </cell>
          <cell r="L20">
            <v>24925.4</v>
          </cell>
          <cell r="M20">
            <v>24864.2</v>
          </cell>
          <cell r="N20">
            <v>281142.2</v>
          </cell>
        </row>
        <row r="21">
          <cell r="A21" t="str">
            <v>CORDOBA</v>
          </cell>
          <cell r="B21">
            <v>80512</v>
          </cell>
          <cell r="C21">
            <v>71470.100000000006</v>
          </cell>
          <cell r="D21">
            <v>69578.7</v>
          </cell>
          <cell r="E21">
            <v>65929.600000000006</v>
          </cell>
          <cell r="F21">
            <v>75373.100000000006</v>
          </cell>
          <cell r="G21">
            <v>85114</v>
          </cell>
          <cell r="H21">
            <v>71966.3</v>
          </cell>
          <cell r="I21">
            <v>74699.600000000006</v>
          </cell>
          <cell r="J21">
            <v>73238.100000000006</v>
          </cell>
          <cell r="K21">
            <v>77947.199999999997</v>
          </cell>
          <cell r="L21">
            <v>80353.899999999994</v>
          </cell>
          <cell r="M21">
            <v>80156.600000000006</v>
          </cell>
          <cell r="N21">
            <v>906339.2</v>
          </cell>
        </row>
        <row r="22">
          <cell r="A22" t="str">
            <v>CORRIENTES</v>
          </cell>
          <cell r="B22">
            <v>33706.699999999997</v>
          </cell>
          <cell r="C22">
            <v>29921.3</v>
          </cell>
          <cell r="D22">
            <v>29129.5</v>
          </cell>
          <cell r="E22">
            <v>27601.8</v>
          </cell>
          <cell r="F22">
            <v>31555.3</v>
          </cell>
          <cell r="G22">
            <v>35633.4</v>
          </cell>
          <cell r="H22">
            <v>30129.1</v>
          </cell>
          <cell r="I22">
            <v>31273.4</v>
          </cell>
          <cell r="J22">
            <v>30661.5</v>
          </cell>
          <cell r="K22">
            <v>32633</v>
          </cell>
          <cell r="L22">
            <v>33640.6</v>
          </cell>
          <cell r="M22">
            <v>33558</v>
          </cell>
          <cell r="N22">
            <v>379443.6</v>
          </cell>
        </row>
        <row r="23">
          <cell r="A23" t="str">
            <v>CHACO</v>
          </cell>
          <cell r="B23">
            <v>45233.4</v>
          </cell>
          <cell r="C23">
            <v>40153.5</v>
          </cell>
          <cell r="D23">
            <v>39090.800000000003</v>
          </cell>
          <cell r="E23">
            <v>37040.699999999997</v>
          </cell>
          <cell r="F23">
            <v>42346.3</v>
          </cell>
          <cell r="G23">
            <v>47818.9</v>
          </cell>
          <cell r="H23">
            <v>40432.300000000003</v>
          </cell>
          <cell r="I23">
            <v>41967.9</v>
          </cell>
          <cell r="J23">
            <v>41146.800000000003</v>
          </cell>
          <cell r="K23">
            <v>43792.4</v>
          </cell>
          <cell r="L23">
            <v>45144.6</v>
          </cell>
          <cell r="M23">
            <v>45033.8</v>
          </cell>
          <cell r="N23">
            <v>509201.4</v>
          </cell>
        </row>
        <row r="24">
          <cell r="A24" t="str">
            <v>CHUBUT</v>
          </cell>
          <cell r="B24">
            <v>14339.9</v>
          </cell>
          <cell r="C24">
            <v>12729.5</v>
          </cell>
          <cell r="D24">
            <v>12392.6</v>
          </cell>
          <cell r="E24">
            <v>11742.7</v>
          </cell>
          <cell r="F24">
            <v>13424.6</v>
          </cell>
          <cell r="G24">
            <v>15159.6</v>
          </cell>
          <cell r="H24">
            <v>12817.9</v>
          </cell>
          <cell r="I24">
            <v>13304.7</v>
          </cell>
          <cell r="J24">
            <v>13044.4</v>
          </cell>
          <cell r="K24">
            <v>13883.1</v>
          </cell>
          <cell r="L24">
            <v>14311.8</v>
          </cell>
          <cell r="M24">
            <v>14276.6</v>
          </cell>
          <cell r="N24">
            <v>161427.39999999997</v>
          </cell>
        </row>
        <row r="25">
          <cell r="A25" t="str">
            <v>ENTRE RIOS</v>
          </cell>
          <cell r="B25">
            <v>44272.800000000003</v>
          </cell>
          <cell r="C25">
            <v>39300.800000000003</v>
          </cell>
          <cell r="D25">
            <v>38260.699999999997</v>
          </cell>
          <cell r="E25">
            <v>36254.1</v>
          </cell>
          <cell r="F25">
            <v>41447</v>
          </cell>
          <cell r="G25">
            <v>46803.5</v>
          </cell>
          <cell r="H25">
            <v>39573.699999999997</v>
          </cell>
          <cell r="I25">
            <v>41076.699999999997</v>
          </cell>
          <cell r="J25">
            <v>40273</v>
          </cell>
          <cell r="K25">
            <v>42862.5</v>
          </cell>
          <cell r="L25">
            <v>44185.9</v>
          </cell>
          <cell r="M25">
            <v>44077.4</v>
          </cell>
          <cell r="N25">
            <v>498388.10000000003</v>
          </cell>
        </row>
        <row r="26">
          <cell r="A26" t="str">
            <v>FORMOSA</v>
          </cell>
          <cell r="B26">
            <v>33008.199999999997</v>
          </cell>
          <cell r="C26">
            <v>29301.200000000001</v>
          </cell>
          <cell r="D26">
            <v>28525.7</v>
          </cell>
          <cell r="E26">
            <v>27029.7</v>
          </cell>
          <cell r="F26">
            <v>30901.3</v>
          </cell>
          <cell r="G26">
            <v>34894.9</v>
          </cell>
          <cell r="H26">
            <v>29504.6</v>
          </cell>
          <cell r="I26">
            <v>30625.200000000001</v>
          </cell>
          <cell r="J26">
            <v>30026</v>
          </cell>
          <cell r="K26">
            <v>31956.7</v>
          </cell>
          <cell r="L26">
            <v>32943.4</v>
          </cell>
          <cell r="M26">
            <v>32862.5</v>
          </cell>
          <cell r="N26">
            <v>371579.4</v>
          </cell>
        </row>
        <row r="27">
          <cell r="A27" t="str">
            <v>JUJUY</v>
          </cell>
          <cell r="B27">
            <v>25760.3</v>
          </cell>
          <cell r="C27">
            <v>22867.3</v>
          </cell>
          <cell r="D27">
            <v>22262.2</v>
          </cell>
          <cell r="E27">
            <v>21094.6</v>
          </cell>
          <cell r="F27">
            <v>24116.1</v>
          </cell>
          <cell r="G27">
            <v>27232.799999999999</v>
          </cell>
          <cell r="H27">
            <v>23026.1</v>
          </cell>
          <cell r="I27">
            <v>23900.6</v>
          </cell>
          <cell r="J27">
            <v>23433</v>
          </cell>
          <cell r="K27">
            <v>24939.7</v>
          </cell>
          <cell r="L27">
            <v>25709.8</v>
          </cell>
          <cell r="M27">
            <v>25646.6</v>
          </cell>
          <cell r="N27">
            <v>289989.09999999998</v>
          </cell>
        </row>
        <row r="28">
          <cell r="A28" t="str">
            <v>LA PAMPA</v>
          </cell>
          <cell r="B28">
            <v>17028</v>
          </cell>
          <cell r="C28">
            <v>15115.7</v>
          </cell>
          <cell r="D28">
            <v>14715.7</v>
          </cell>
          <cell r="E28">
            <v>13943.9</v>
          </cell>
          <cell r="F28">
            <v>15941.2</v>
          </cell>
          <cell r="G28">
            <v>18001.3</v>
          </cell>
          <cell r="H28">
            <v>15220.6</v>
          </cell>
          <cell r="I28">
            <v>15798.7</v>
          </cell>
          <cell r="J28">
            <v>15489.6</v>
          </cell>
          <cell r="K28">
            <v>16485.599999999999</v>
          </cell>
          <cell r="L28">
            <v>16994.599999999999</v>
          </cell>
          <cell r="M28">
            <v>16952.900000000001</v>
          </cell>
          <cell r="N28">
            <v>191687.80000000002</v>
          </cell>
        </row>
        <row r="29">
          <cell r="A29" t="str">
            <v>LA RIOJA</v>
          </cell>
          <cell r="B29">
            <v>18774.5</v>
          </cell>
          <cell r="C29">
            <v>16666</v>
          </cell>
          <cell r="D29">
            <v>16225</v>
          </cell>
          <cell r="E29">
            <v>15374</v>
          </cell>
          <cell r="F29">
            <v>17576.2</v>
          </cell>
          <cell r="G29">
            <v>19847.599999999999</v>
          </cell>
          <cell r="H29">
            <v>16781.7</v>
          </cell>
          <cell r="I29">
            <v>17419.099999999999</v>
          </cell>
          <cell r="J29">
            <v>17078.3</v>
          </cell>
          <cell r="K29">
            <v>18176.400000000001</v>
          </cell>
          <cell r="L29">
            <v>18737.599999999999</v>
          </cell>
          <cell r="M29">
            <v>18691.599999999999</v>
          </cell>
          <cell r="N29">
            <v>211347.99999999997</v>
          </cell>
        </row>
        <row r="30">
          <cell r="A30" t="str">
            <v>MENDOZA</v>
          </cell>
          <cell r="B30">
            <v>37810.9</v>
          </cell>
          <cell r="C30">
            <v>33564.6</v>
          </cell>
          <cell r="D30">
            <v>32676.3</v>
          </cell>
          <cell r="E30">
            <v>30962.6</v>
          </cell>
          <cell r="F30">
            <v>35397.599999999999</v>
          </cell>
          <cell r="G30">
            <v>39972.199999999997</v>
          </cell>
          <cell r="H30">
            <v>33797.599999999999</v>
          </cell>
          <cell r="I30">
            <v>35081.300000000003</v>
          </cell>
          <cell r="J30">
            <v>34394.9</v>
          </cell>
          <cell r="K30">
            <v>36606.400000000001</v>
          </cell>
          <cell r="L30">
            <v>37736.699999999997</v>
          </cell>
          <cell r="M30">
            <v>37644.1</v>
          </cell>
          <cell r="N30">
            <v>425645.20000000007</v>
          </cell>
        </row>
        <row r="31">
          <cell r="A31" t="str">
            <v>MISIONES</v>
          </cell>
          <cell r="B31">
            <v>29951.8</v>
          </cell>
          <cell r="C31">
            <v>26588.1</v>
          </cell>
          <cell r="D31">
            <v>25884.5</v>
          </cell>
          <cell r="E31">
            <v>24527</v>
          </cell>
          <cell r="F31">
            <v>28040.1</v>
          </cell>
          <cell r="G31">
            <v>31663.9</v>
          </cell>
          <cell r="H31">
            <v>26772.7</v>
          </cell>
          <cell r="I31">
            <v>27789.599999999999</v>
          </cell>
          <cell r="J31">
            <v>27245.8</v>
          </cell>
          <cell r="K31">
            <v>28997.7</v>
          </cell>
          <cell r="L31">
            <v>29893.1</v>
          </cell>
          <cell r="M31">
            <v>29819.7</v>
          </cell>
          <cell r="N31">
            <v>337174</v>
          </cell>
        </row>
        <row r="32">
          <cell r="A32" t="str">
            <v>NEUQUEN</v>
          </cell>
          <cell r="B32">
            <v>15737.1</v>
          </cell>
          <cell r="C32">
            <v>13969.7</v>
          </cell>
          <cell r="D32">
            <v>13600</v>
          </cell>
          <cell r="E32">
            <v>12886.8</v>
          </cell>
          <cell r="F32">
            <v>14732.6</v>
          </cell>
          <cell r="G32">
            <v>16636.599999999999</v>
          </cell>
          <cell r="H32">
            <v>14066.7</v>
          </cell>
          <cell r="I32">
            <v>14601</v>
          </cell>
          <cell r="J32">
            <v>14315.3</v>
          </cell>
          <cell r="K32">
            <v>15235.8</v>
          </cell>
          <cell r="L32">
            <v>15706.2</v>
          </cell>
          <cell r="M32">
            <v>15667.6</v>
          </cell>
          <cell r="N32">
            <v>177155.40000000002</v>
          </cell>
        </row>
        <row r="33">
          <cell r="A33" t="str">
            <v>RIO NEGRO</v>
          </cell>
          <cell r="B33">
            <v>22878.7</v>
          </cell>
          <cell r="C33">
            <v>20309.3</v>
          </cell>
          <cell r="D33">
            <v>19771.8</v>
          </cell>
          <cell r="E33">
            <v>18734.900000000001</v>
          </cell>
          <cell r="F33">
            <v>21418.400000000001</v>
          </cell>
          <cell r="G33">
            <v>24186.400000000001</v>
          </cell>
          <cell r="H33">
            <v>20450.3</v>
          </cell>
          <cell r="I33">
            <v>21227</v>
          </cell>
          <cell r="J33">
            <v>20811.7</v>
          </cell>
          <cell r="K33">
            <v>22149.8</v>
          </cell>
          <cell r="L33">
            <v>22833.8</v>
          </cell>
          <cell r="M33">
            <v>22777.7</v>
          </cell>
          <cell r="N33">
            <v>257549.8</v>
          </cell>
        </row>
        <row r="34">
          <cell r="A34" t="str">
            <v>SALTA</v>
          </cell>
          <cell r="B34">
            <v>34754.6</v>
          </cell>
          <cell r="C34">
            <v>30851.5</v>
          </cell>
          <cell r="D34">
            <v>30035</v>
          </cell>
          <cell r="E34">
            <v>28459.9</v>
          </cell>
          <cell r="F34">
            <v>32536.3</v>
          </cell>
          <cell r="G34">
            <v>36741.199999999997</v>
          </cell>
          <cell r="H34">
            <v>31065.7</v>
          </cell>
          <cell r="I34">
            <v>32245.599999999999</v>
          </cell>
          <cell r="J34">
            <v>31614.7</v>
          </cell>
          <cell r="K34">
            <v>33647.5</v>
          </cell>
          <cell r="L34">
            <v>34686.400000000001</v>
          </cell>
          <cell r="M34">
            <v>34601.199999999997</v>
          </cell>
          <cell r="N34">
            <v>391239.60000000003</v>
          </cell>
        </row>
        <row r="35">
          <cell r="A35" t="str">
            <v>SAN JUAN</v>
          </cell>
          <cell r="B35">
            <v>30650.400000000001</v>
          </cell>
          <cell r="C35">
            <v>27208.2</v>
          </cell>
          <cell r="D35">
            <v>26488.2</v>
          </cell>
          <cell r="E35">
            <v>25099</v>
          </cell>
          <cell r="F35">
            <v>28694.1</v>
          </cell>
          <cell r="G35">
            <v>32402.400000000001</v>
          </cell>
          <cell r="H35">
            <v>27397.200000000001</v>
          </cell>
          <cell r="I35">
            <v>28437.7</v>
          </cell>
          <cell r="J35">
            <v>27881.3</v>
          </cell>
          <cell r="K35">
            <v>29674</v>
          </cell>
          <cell r="L35">
            <v>30590.3</v>
          </cell>
          <cell r="M35">
            <v>30515.200000000001</v>
          </cell>
          <cell r="N35">
            <v>345038</v>
          </cell>
        </row>
        <row r="36">
          <cell r="A36" t="str">
            <v>SAN LUIS</v>
          </cell>
          <cell r="B36">
            <v>20695.599999999999</v>
          </cell>
          <cell r="C36">
            <v>18371.400000000001</v>
          </cell>
          <cell r="D36">
            <v>17885.2</v>
          </cell>
          <cell r="E36">
            <v>16947.2</v>
          </cell>
          <cell r="F36">
            <v>19374.599999999999</v>
          </cell>
          <cell r="G36">
            <v>21878.6</v>
          </cell>
          <cell r="H36">
            <v>18498.900000000001</v>
          </cell>
          <cell r="I36">
            <v>19201.5</v>
          </cell>
          <cell r="J36">
            <v>18825.8</v>
          </cell>
          <cell r="K36">
            <v>20036.3</v>
          </cell>
          <cell r="L36">
            <v>20655</v>
          </cell>
          <cell r="M36">
            <v>20604.3</v>
          </cell>
          <cell r="N36">
            <v>232974.39999999997</v>
          </cell>
        </row>
        <row r="37">
          <cell r="A37" t="str">
            <v>SANTA CRUZ</v>
          </cell>
          <cell r="B37">
            <v>14339.9</v>
          </cell>
          <cell r="C37">
            <v>12729.5</v>
          </cell>
          <cell r="D37">
            <v>12392.6</v>
          </cell>
          <cell r="E37">
            <v>11742.7</v>
          </cell>
          <cell r="F37">
            <v>13424.6</v>
          </cell>
          <cell r="G37">
            <v>15159.6</v>
          </cell>
          <cell r="H37">
            <v>12817.9</v>
          </cell>
          <cell r="I37">
            <v>13304.7</v>
          </cell>
          <cell r="J37">
            <v>13044.4</v>
          </cell>
          <cell r="K37">
            <v>13883.1</v>
          </cell>
          <cell r="L37">
            <v>14311.8</v>
          </cell>
          <cell r="M37">
            <v>14276.6</v>
          </cell>
          <cell r="N37">
            <v>161427.39999999997</v>
          </cell>
        </row>
        <row r="38">
          <cell r="A38" t="str">
            <v>SANTA FE</v>
          </cell>
          <cell r="B38">
            <v>81035.899999999994</v>
          </cell>
          <cell r="C38">
            <v>71935.199999999997</v>
          </cell>
          <cell r="D38">
            <v>70031.399999999994</v>
          </cell>
          <cell r="E38">
            <v>66358.7</v>
          </cell>
          <cell r="F38">
            <v>75863.600000000006</v>
          </cell>
          <cell r="G38">
            <v>85667.9</v>
          </cell>
          <cell r="H38">
            <v>72434.600000000006</v>
          </cell>
          <cell r="I38">
            <v>75185.7</v>
          </cell>
          <cell r="J38">
            <v>73714.7</v>
          </cell>
          <cell r="K38">
            <v>78454.399999999994</v>
          </cell>
          <cell r="L38">
            <v>80876.800000000003</v>
          </cell>
          <cell r="M38">
            <v>80678.3</v>
          </cell>
          <cell r="N38">
            <v>912237.2</v>
          </cell>
        </row>
        <row r="39">
          <cell r="A39" t="str">
            <v>SANTIAGO DEL ESTERO</v>
          </cell>
          <cell r="B39">
            <v>37461.599999999999</v>
          </cell>
          <cell r="C39">
            <v>33254.5</v>
          </cell>
          <cell r="D39">
            <v>32374.5</v>
          </cell>
          <cell r="E39">
            <v>30676.6</v>
          </cell>
          <cell r="F39">
            <v>35070.6</v>
          </cell>
          <cell r="G39">
            <v>39602.9</v>
          </cell>
          <cell r="H39">
            <v>33485.4</v>
          </cell>
          <cell r="I39">
            <v>34757.199999999997</v>
          </cell>
          <cell r="J39">
            <v>34077.199999999997</v>
          </cell>
          <cell r="K39">
            <v>36268.300000000003</v>
          </cell>
          <cell r="L39">
            <v>37388.1</v>
          </cell>
          <cell r="M39">
            <v>37296.300000000003</v>
          </cell>
          <cell r="N39">
            <v>421713.19999999995</v>
          </cell>
        </row>
        <row r="40">
          <cell r="A40" t="str">
            <v>TUCUMAN</v>
          </cell>
          <cell r="B40">
            <v>43137.599999999999</v>
          </cell>
          <cell r="C40">
            <v>38293.1</v>
          </cell>
          <cell r="D40">
            <v>37279.699999999997</v>
          </cell>
          <cell r="E40">
            <v>35324.6</v>
          </cell>
          <cell r="F40">
            <v>40384.300000000003</v>
          </cell>
          <cell r="G40">
            <v>45603.4</v>
          </cell>
          <cell r="H40">
            <v>38559</v>
          </cell>
          <cell r="I40">
            <v>40023.4</v>
          </cell>
          <cell r="J40">
            <v>39240.400000000001</v>
          </cell>
          <cell r="K40">
            <v>41763.5</v>
          </cell>
          <cell r="L40">
            <v>43053</v>
          </cell>
          <cell r="M40">
            <v>42947.3</v>
          </cell>
          <cell r="N40">
            <v>485609.3</v>
          </cell>
        </row>
        <row r="41">
          <cell r="A41" t="str">
            <v>ACUM. BS. AS. - TUCUMAN</v>
          </cell>
          <cell r="B41">
            <v>905182.8</v>
          </cell>
          <cell r="C41">
            <v>803526.79999999993</v>
          </cell>
          <cell r="D41">
            <v>782261.89999999991</v>
          </cell>
          <cell r="E41">
            <v>741236.39999999979</v>
          </cell>
          <cell r="F41">
            <v>847407.59999999986</v>
          </cell>
          <cell r="G41">
            <v>956923.20000000007</v>
          </cell>
          <cell r="H41">
            <v>809105.69999999984</v>
          </cell>
          <cell r="I41">
            <v>839835.79999999993</v>
          </cell>
          <cell r="J41">
            <v>823404.10000000009</v>
          </cell>
          <cell r="K41">
            <v>876347.60000000009</v>
          </cell>
          <cell r="L41">
            <v>903406.5</v>
          </cell>
          <cell r="M41">
            <v>901188.2</v>
          </cell>
          <cell r="N41">
            <v>10189826.6</v>
          </cell>
        </row>
        <row r="42">
          <cell r="A42" t="str">
            <v>TIERRA DEL FUEGO</v>
          </cell>
          <cell r="B42">
            <v>11517.1</v>
          </cell>
          <cell r="C42">
            <v>10261.200000000001</v>
          </cell>
          <cell r="D42">
            <v>9998.5</v>
          </cell>
          <cell r="E42">
            <v>9491.6</v>
          </cell>
          <cell r="F42">
            <v>10803.3</v>
          </cell>
          <cell r="G42">
            <v>12156.3</v>
          </cell>
          <cell r="H42">
            <v>10330.1</v>
          </cell>
          <cell r="I42">
            <v>10709.8</v>
          </cell>
          <cell r="J42">
            <v>10506.8</v>
          </cell>
          <cell r="K42">
            <v>11160.9</v>
          </cell>
          <cell r="L42">
            <v>11495.2</v>
          </cell>
          <cell r="M42">
            <v>11467.8</v>
          </cell>
          <cell r="N42">
            <v>129898.6</v>
          </cell>
        </row>
        <row r="43">
          <cell r="A43" t="str">
            <v>ACUM. BS. AS. - TIERRA DEL FUEGO</v>
          </cell>
          <cell r="B43">
            <v>916699.9</v>
          </cell>
          <cell r="C43">
            <v>813787.99999999988</v>
          </cell>
          <cell r="D43">
            <v>792260.39999999991</v>
          </cell>
          <cell r="E43">
            <v>750727.99999999977</v>
          </cell>
          <cell r="F43">
            <v>858210.89999999991</v>
          </cell>
          <cell r="G43">
            <v>969079.50000000012</v>
          </cell>
          <cell r="H43">
            <v>819435.79999999981</v>
          </cell>
          <cell r="I43">
            <v>850545.6</v>
          </cell>
          <cell r="J43">
            <v>833910.90000000014</v>
          </cell>
          <cell r="K43">
            <v>887508.50000000012</v>
          </cell>
          <cell r="L43">
            <v>914901.7</v>
          </cell>
          <cell r="M43">
            <v>912656</v>
          </cell>
          <cell r="N43">
            <v>10319725.199999999</v>
          </cell>
        </row>
        <row r="44">
          <cell r="A44" t="str">
            <v>TRANSF.SERV.(TOTAL JURISD. EXCL. T.F)</v>
          </cell>
          <cell r="B44">
            <v>107987.4</v>
          </cell>
          <cell r="C44">
            <v>107987.4</v>
          </cell>
          <cell r="D44">
            <v>107987.4</v>
          </cell>
          <cell r="E44">
            <v>107987.4</v>
          </cell>
          <cell r="F44">
            <v>107987.4</v>
          </cell>
          <cell r="G44">
            <v>107987.4</v>
          </cell>
          <cell r="H44">
            <v>107987.4</v>
          </cell>
          <cell r="I44">
            <v>107987.4</v>
          </cell>
          <cell r="J44">
            <v>107987.4</v>
          </cell>
          <cell r="K44">
            <v>107987.4</v>
          </cell>
          <cell r="L44">
            <v>107987.4</v>
          </cell>
          <cell r="M44">
            <v>107987.4</v>
          </cell>
          <cell r="N44">
            <v>1295848.7999999998</v>
          </cell>
        </row>
        <row r="45">
          <cell r="A45" t="str">
            <v>TRANSF. SERV. (TIERRA DEL FUEGO)</v>
          </cell>
          <cell r="B45">
            <v>1000</v>
          </cell>
          <cell r="C45">
            <v>1000</v>
          </cell>
          <cell r="D45">
            <v>1000</v>
          </cell>
          <cell r="E45">
            <v>1000</v>
          </cell>
          <cell r="F45">
            <v>1000</v>
          </cell>
          <cell r="G45">
            <v>1000</v>
          </cell>
          <cell r="H45">
            <v>1000</v>
          </cell>
          <cell r="I45">
            <v>1000</v>
          </cell>
          <cell r="J45">
            <v>1000</v>
          </cell>
          <cell r="K45">
            <v>1000</v>
          </cell>
          <cell r="L45">
            <v>1000</v>
          </cell>
          <cell r="M45">
            <v>1000</v>
          </cell>
          <cell r="N45">
            <v>12000</v>
          </cell>
        </row>
        <row r="46">
          <cell r="A46" t="str">
            <v>FONDO ATN</v>
          </cell>
          <cell r="B46">
            <v>17881.599999999999</v>
          </cell>
          <cell r="C46">
            <v>16087.4</v>
          </cell>
          <cell r="D46">
            <v>15712.1</v>
          </cell>
          <cell r="E46">
            <v>14988.1</v>
          </cell>
          <cell r="F46">
            <v>16861.900000000001</v>
          </cell>
          <cell r="G46">
            <v>18794.8</v>
          </cell>
          <cell r="H46">
            <v>16185.9</v>
          </cell>
          <cell r="I46">
            <v>16728.3</v>
          </cell>
          <cell r="J46">
            <v>16438.3</v>
          </cell>
          <cell r="K46">
            <v>17372.7</v>
          </cell>
          <cell r="L46">
            <v>17850.2</v>
          </cell>
          <cell r="M46">
            <v>17811.099999999999</v>
          </cell>
          <cell r="N46">
            <v>202712.40000000002</v>
          </cell>
        </row>
        <row r="47">
          <cell r="A47" t="str">
            <v>NACION</v>
          </cell>
          <cell r="B47">
            <v>744589.1</v>
          </cell>
          <cell r="C47">
            <v>669880.80000000005</v>
          </cell>
          <cell r="D47">
            <v>654253</v>
          </cell>
          <cell r="E47">
            <v>624102.9</v>
          </cell>
          <cell r="F47">
            <v>702129.4</v>
          </cell>
          <cell r="G47">
            <v>782613.6</v>
          </cell>
          <cell r="H47">
            <v>673980.9</v>
          </cell>
          <cell r="I47">
            <v>696564.7</v>
          </cell>
          <cell r="J47">
            <v>684489</v>
          </cell>
          <cell r="K47">
            <v>723397.6</v>
          </cell>
          <cell r="L47">
            <v>743283.4</v>
          </cell>
          <cell r="M47">
            <v>741653.1</v>
          </cell>
          <cell r="N47">
            <v>8440937.5</v>
          </cell>
        </row>
        <row r="48">
          <cell r="A48" t="str">
            <v>ACUMULADO I</v>
          </cell>
          <cell r="B48">
            <v>1788158</v>
          </cell>
          <cell r="C48">
            <v>1608743.6</v>
          </cell>
          <cell r="D48">
            <v>1571212.9</v>
          </cell>
          <cell r="E48">
            <v>1498806.4</v>
          </cell>
          <cell r="F48">
            <v>1686189.6</v>
          </cell>
          <cell r="G48">
            <v>1879475.3000000003</v>
          </cell>
          <cell r="H48">
            <v>1618590</v>
          </cell>
          <cell r="I48">
            <v>1672826</v>
          </cell>
          <cell r="J48">
            <v>1643825.6</v>
          </cell>
          <cell r="K48">
            <v>1737266.2000000002</v>
          </cell>
          <cell r="L48">
            <v>1785022.7</v>
          </cell>
          <cell r="M48">
            <v>1781107.6</v>
          </cell>
          <cell r="N48">
            <v>20271223.899999999</v>
          </cell>
        </row>
        <row r="49">
          <cell r="A49" t="str">
            <v>FONDO COMPENSADOR DE DEFICITS</v>
          </cell>
          <cell r="B49">
            <v>45800</v>
          </cell>
          <cell r="C49">
            <v>45800</v>
          </cell>
          <cell r="D49">
            <v>45800</v>
          </cell>
          <cell r="E49">
            <v>45800</v>
          </cell>
          <cell r="F49">
            <v>45800</v>
          </cell>
          <cell r="G49">
            <v>45800</v>
          </cell>
          <cell r="H49">
            <v>45800</v>
          </cell>
          <cell r="I49">
            <v>45800</v>
          </cell>
          <cell r="J49">
            <v>45800</v>
          </cell>
          <cell r="K49">
            <v>45800</v>
          </cell>
          <cell r="L49">
            <v>45800</v>
          </cell>
          <cell r="M49">
            <v>45800</v>
          </cell>
          <cell r="N49">
            <v>549600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Panel1"/>
      <sheetName val="Interest-Data"/>
      <sheetName val="RGDP data"/>
      <sheetName val="CA data (exact quarters)"/>
      <sheetName val="CA data"/>
      <sheetName val="K data"/>
      <sheetName val="DataAnnual"/>
      <sheetName val="Ex Rate Daily"/>
      <sheetName val="DataDaily"/>
      <sheetName val="data"/>
      <sheetName val="RealInterest (Country) (other)"/>
      <sheetName val="RealInterest (Country) (Defaul)"/>
      <sheetName val="RealInterest (Country)"/>
      <sheetName val="RealInterest (avg)"/>
      <sheetName val="RGDP (country) (%Seas)"/>
      <sheetName val="RGDP (avg) (%Seas)"/>
      <sheetName val="RGDP (country)"/>
      <sheetName val="RGDP (average)"/>
      <sheetName val="CA (avg) (%GDP) (newQ) (adj)"/>
      <sheetName val="CA (% of GDP) (newQ) (MAvg)"/>
      <sheetName val="CA (avg) (%GDP) (newQ) Mavg"/>
      <sheetName val="CA (avg) (change%GDP) (newQ)"/>
      <sheetName val="CA (% of GDP) (newQ)"/>
      <sheetName val="CA (avg) (%GDP) (newQ)"/>
      <sheetName val="CA (avg) (change%GDP)"/>
      <sheetName val="CA (change% of GDP)"/>
      <sheetName val="CA (avg) (%GDP)"/>
      <sheetName val="CA (% of GDP)"/>
      <sheetName val="K Liab (avg)"/>
      <sheetName val="K Liab (country)"/>
      <sheetName val="K Liab less FDI (country)"/>
      <sheetName val="K Liab less FDI (avg)"/>
      <sheetName val="Interest"/>
      <sheetName val="Primary Balance (avg)"/>
      <sheetName val="Interest (% of GDP)"/>
      <sheetName val="Interest (avg) (%GDP)"/>
      <sheetName val="Interest (Change%GDP)"/>
      <sheetName val="Interest (avg) (Change%GDP)"/>
      <sheetName val="PrimBal (Change%GDP)"/>
      <sheetName val="PrimBal (avg) (Change%GDP)"/>
      <sheetName val="PrimBal (% of GDP)"/>
      <sheetName val="PrimBal (avg) (%GDP)"/>
      <sheetName val="PrimBal"/>
      <sheetName val="PrimBal (avg)"/>
      <sheetName val="NomExRate Daily Default"/>
      <sheetName val="NomExRate Daily"/>
      <sheetName val="Ex rate bloom"/>
      <sheetName val="REER (avg)"/>
      <sheetName val="REER"/>
      <sheetName val="NomExRate (avg)"/>
      <sheetName val="NomExRate"/>
      <sheetName val="Inflation (avg)"/>
      <sheetName val="Inflation"/>
      <sheetName val="New Data"/>
      <sheetName val="bop"/>
      <sheetName val="ex rate"/>
      <sheetName val="gdp"/>
      <sheetName val="Deposits"/>
      <sheetName val="Reserves"/>
      <sheetName val="Int Reserves"/>
      <sheetName val="Int Reserves (scale t-24)"/>
      <sheetName val="Int Reserves (scale t)"/>
      <sheetName val="Int Reserves (scale t) res only"/>
      <sheetName val="Int Reserves (scale t) (%gdp)"/>
      <sheetName val="Int Reserves scale t %gdp restr"/>
      <sheetName val="Int Reserves (scale t) (avg)"/>
      <sheetName val="Int Reserves (scale t) (avg gdp"/>
      <sheetName val="Deposits (scale t) (avg (2)"/>
      <sheetName val="Deposits (scale t)"/>
      <sheetName val="Sheet13"/>
      <sheetName val="Int Reserves US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>
        <row r="4">
          <cell r="A4" t="e">
            <v>#NAME?</v>
          </cell>
          <cell r="D4" t="e">
            <v>#NAME?</v>
          </cell>
          <cell r="G4" t="e">
            <v>#NAME?</v>
          </cell>
          <cell r="J4" t="e">
            <v>#NAME?</v>
          </cell>
          <cell r="M4" t="e">
            <v>#NAME?</v>
          </cell>
          <cell r="P4" t="e">
            <v>#NAME?</v>
          </cell>
          <cell r="S4" t="e">
            <v>#NAME?</v>
          </cell>
          <cell r="V4" t="e">
            <v>#NAME?</v>
          </cell>
        </row>
      </sheetData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E54"/>
  <sheetViews>
    <sheetView tabSelected="1" zoomScale="85" zoomScaleNormal="85" zoomScaleSheetLayoutView="85" workbookViewId="0">
      <pane xSplit="119" ySplit="3" topLeftCell="DP7" activePane="bottomRight" state="frozen"/>
      <selection pane="topRight" activeCell="DP1" sqref="DP1"/>
      <selection pane="bottomLeft" activeCell="A4" sqref="A4"/>
      <selection pane="bottomRight" sqref="A1:EB46"/>
    </sheetView>
  </sheetViews>
  <sheetFormatPr defaultColWidth="30.42578125" defaultRowHeight="18.75" x14ac:dyDescent="0.25"/>
  <cols>
    <col min="1" max="1" width="85.140625" style="8" customWidth="1"/>
    <col min="2" max="10" width="10.85546875" style="9" hidden="1" customWidth="1"/>
    <col min="11" max="15" width="11.7109375" style="9" hidden="1" customWidth="1"/>
    <col min="16" max="42" width="11.85546875" style="9" hidden="1" customWidth="1"/>
    <col min="43" max="43" width="12.85546875" style="9" hidden="1" customWidth="1"/>
    <col min="44" max="47" width="12" style="9" hidden="1" customWidth="1"/>
    <col min="48" max="48" width="12.85546875" style="9" hidden="1" customWidth="1"/>
    <col min="49" max="58" width="12.7109375" style="9" hidden="1" customWidth="1"/>
    <col min="59" max="59" width="14.28515625" style="9" hidden="1" customWidth="1"/>
    <col min="60" max="67" width="11.85546875" style="9" hidden="1" customWidth="1"/>
    <col min="68" max="68" width="10.28515625" style="9" hidden="1" customWidth="1"/>
    <col min="69" max="69" width="11.85546875" style="9" hidden="1" customWidth="1"/>
    <col min="70" max="70" width="13" style="9" hidden="1" customWidth="1"/>
    <col min="71" max="71" width="12" style="9" hidden="1" customWidth="1"/>
    <col min="72" max="72" width="11.5703125" style="9" hidden="1" customWidth="1"/>
    <col min="73" max="73" width="12.28515625" style="9" hidden="1" customWidth="1"/>
    <col min="74" max="74" width="15.140625" style="9" hidden="1" customWidth="1"/>
    <col min="75" max="75" width="14" style="102" hidden="1" customWidth="1"/>
    <col min="76" max="76" width="16.85546875" style="102" hidden="1" customWidth="1"/>
    <col min="77" max="77" width="14" style="102" hidden="1" customWidth="1"/>
    <col min="78" max="78" width="13.28515625" style="102" hidden="1" customWidth="1"/>
    <col min="79" max="79" width="13.85546875" style="102" hidden="1" customWidth="1"/>
    <col min="80" max="80" width="13" style="102" hidden="1" customWidth="1"/>
    <col min="81" max="82" width="13.7109375" style="102" hidden="1" customWidth="1"/>
    <col min="83" max="83" width="14" style="102" hidden="1" customWidth="1"/>
    <col min="84" max="84" width="15" style="102" hidden="1" customWidth="1"/>
    <col min="85" max="85" width="4.28515625" style="102" hidden="1" customWidth="1"/>
    <col min="86" max="86" width="14.42578125" style="102" hidden="1" customWidth="1"/>
    <col min="87" max="88" width="11" style="102" hidden="1" customWidth="1"/>
    <col min="89" max="89" width="11.5703125" style="102" hidden="1" customWidth="1"/>
    <col min="90" max="90" width="12.28515625" style="102" hidden="1" customWidth="1"/>
    <col min="91" max="92" width="11.7109375" style="102" hidden="1" customWidth="1"/>
    <col min="93" max="94" width="12.28515625" style="102" hidden="1" customWidth="1"/>
    <col min="95" max="95" width="11.7109375" style="102" hidden="1" customWidth="1"/>
    <col min="96" max="96" width="12.28515625" style="102" hidden="1" customWidth="1"/>
    <col min="97" max="97" width="11.7109375" style="102" hidden="1" customWidth="1"/>
    <col min="98" max="98" width="12.28515625" style="102" hidden="1" customWidth="1"/>
    <col min="99" max="99" width="11.7109375" style="102" hidden="1" customWidth="1"/>
    <col min="100" max="100" width="11.42578125" style="102" hidden="1" customWidth="1"/>
    <col min="101" max="101" width="11.7109375" style="102" hidden="1" customWidth="1"/>
    <col min="102" max="104" width="12.28515625" style="102" hidden="1" customWidth="1"/>
    <col min="105" max="105" width="2.140625" style="102" hidden="1" customWidth="1"/>
    <col min="106" max="107" width="12.28515625" style="102" hidden="1" customWidth="1"/>
    <col min="108" max="108" width="12.140625" style="102" hidden="1" customWidth="1"/>
    <col min="109" max="119" width="11" style="102" hidden="1" customWidth="1"/>
    <col min="120" max="121" width="14.28515625" style="102" bestFit="1" customWidth="1"/>
    <col min="122" max="122" width="14.28515625" style="102" customWidth="1"/>
    <col min="123" max="123" width="15.28515625" style="102" customWidth="1"/>
    <col min="124" max="132" width="14.28515625" style="102" customWidth="1"/>
    <col min="133" max="133" width="16.28515625" style="9" customWidth="1"/>
    <col min="134" max="135" width="30.42578125" style="6"/>
    <col min="136" max="16384" width="30.42578125" style="9"/>
  </cols>
  <sheetData>
    <row r="1" spans="1:135" s="7" customForma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3"/>
      <c r="BX1" s="3"/>
      <c r="BY1" s="3"/>
      <c r="BZ1" s="3"/>
      <c r="CA1" s="3"/>
      <c r="CB1" s="3"/>
      <c r="CC1" s="3"/>
      <c r="CD1" s="3"/>
      <c r="CE1" s="3"/>
      <c r="CF1" s="4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2"/>
      <c r="ED1" s="6"/>
      <c r="EE1" s="6"/>
    </row>
    <row r="2" spans="1:135" ht="19.5" thickBot="1" x14ac:dyDescent="0.3"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1"/>
      <c r="BU2" s="11"/>
      <c r="BV2" s="11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</row>
    <row r="3" spans="1:135" s="20" customFormat="1" ht="21.75" thickTop="1" thickBot="1" x14ac:dyDescent="0.3">
      <c r="A3" s="13"/>
      <c r="B3" s="14">
        <v>40910</v>
      </c>
      <c r="C3" s="14">
        <v>40941</v>
      </c>
      <c r="D3" s="14">
        <v>40971</v>
      </c>
      <c r="E3" s="14">
        <v>41003</v>
      </c>
      <c r="F3" s="14">
        <v>41034</v>
      </c>
      <c r="G3" s="14">
        <v>41066</v>
      </c>
      <c r="H3" s="14">
        <v>41097</v>
      </c>
      <c r="I3" s="14">
        <v>41129</v>
      </c>
      <c r="J3" s="14">
        <v>41161</v>
      </c>
      <c r="K3" s="14">
        <v>41192</v>
      </c>
      <c r="L3" s="14">
        <v>41224</v>
      </c>
      <c r="M3" s="14">
        <v>41255</v>
      </c>
      <c r="N3" s="14">
        <v>41275</v>
      </c>
      <c r="O3" s="14">
        <v>41307</v>
      </c>
      <c r="P3" s="14">
        <v>41336</v>
      </c>
      <c r="Q3" s="14">
        <v>41399</v>
      </c>
      <c r="R3" s="14">
        <v>41431</v>
      </c>
      <c r="S3" s="14">
        <v>41462</v>
      </c>
      <c r="T3" s="14">
        <v>41494</v>
      </c>
      <c r="U3" s="14">
        <v>41526</v>
      </c>
      <c r="V3" s="14">
        <v>41557</v>
      </c>
      <c r="W3" s="14">
        <v>41588</v>
      </c>
      <c r="X3" s="14">
        <v>41619</v>
      </c>
      <c r="Y3" s="14">
        <v>41640</v>
      </c>
      <c r="Z3" s="14">
        <v>41671</v>
      </c>
      <c r="AA3" s="14">
        <v>41700</v>
      </c>
      <c r="AB3" s="14">
        <v>41732</v>
      </c>
      <c r="AC3" s="14">
        <v>41762</v>
      </c>
      <c r="AD3" s="14">
        <v>41794</v>
      </c>
      <c r="AE3" s="14">
        <v>41825</v>
      </c>
      <c r="AF3" s="14">
        <v>41857</v>
      </c>
      <c r="AG3" s="14">
        <v>41889</v>
      </c>
      <c r="AH3" s="14">
        <v>41919</v>
      </c>
      <c r="AI3" s="14">
        <v>41950</v>
      </c>
      <c r="AJ3" s="14">
        <v>41980</v>
      </c>
      <c r="AK3" s="14">
        <v>42012</v>
      </c>
      <c r="AL3" s="14">
        <v>42037</v>
      </c>
      <c r="AM3" s="14">
        <v>42064</v>
      </c>
      <c r="AN3" s="14">
        <v>42096</v>
      </c>
      <c r="AO3" s="14">
        <v>42127</v>
      </c>
      <c r="AP3" s="14">
        <v>42159</v>
      </c>
      <c r="AQ3" s="14">
        <v>42189</v>
      </c>
      <c r="AR3" s="14">
        <v>42220</v>
      </c>
      <c r="AS3" s="14">
        <v>42252</v>
      </c>
      <c r="AT3" s="14">
        <v>42282</v>
      </c>
      <c r="AU3" s="14">
        <v>42313</v>
      </c>
      <c r="AV3" s="14">
        <v>42343</v>
      </c>
      <c r="AW3" s="14">
        <v>42375</v>
      </c>
      <c r="AX3" s="14">
        <v>42407</v>
      </c>
      <c r="AY3" s="14">
        <v>42436</v>
      </c>
      <c r="AZ3" s="14">
        <v>42461</v>
      </c>
      <c r="BA3" s="14">
        <v>42491</v>
      </c>
      <c r="BB3" s="14">
        <v>42523</v>
      </c>
      <c r="BC3" s="14">
        <v>42553</v>
      </c>
      <c r="BD3" s="14">
        <v>42584</v>
      </c>
      <c r="BE3" s="14">
        <v>42615</v>
      </c>
      <c r="BF3" s="14">
        <v>42646</v>
      </c>
      <c r="BG3" s="14">
        <v>42677</v>
      </c>
      <c r="BH3" s="14">
        <v>42708</v>
      </c>
      <c r="BI3" s="14">
        <v>42739</v>
      </c>
      <c r="BJ3" s="14">
        <v>42771</v>
      </c>
      <c r="BK3" s="14">
        <v>42799</v>
      </c>
      <c r="BL3" s="14">
        <v>42830</v>
      </c>
      <c r="BM3" s="14">
        <v>42860</v>
      </c>
      <c r="BN3" s="14">
        <v>42891</v>
      </c>
      <c r="BO3" s="14">
        <v>42921</v>
      </c>
      <c r="BP3" s="14">
        <v>42953</v>
      </c>
      <c r="BQ3" s="14">
        <v>42984</v>
      </c>
      <c r="BR3" s="14">
        <v>43014</v>
      </c>
      <c r="BS3" s="14">
        <v>43045</v>
      </c>
      <c r="BT3" s="14">
        <v>43075</v>
      </c>
      <c r="BU3" s="14">
        <v>43106</v>
      </c>
      <c r="BV3" s="14">
        <v>43137</v>
      </c>
      <c r="BW3" s="14">
        <v>43165</v>
      </c>
      <c r="BX3" s="14">
        <v>43196</v>
      </c>
      <c r="BY3" s="14">
        <v>43226</v>
      </c>
      <c r="BZ3" s="14">
        <v>43258</v>
      </c>
      <c r="CA3" s="14">
        <v>43288</v>
      </c>
      <c r="CB3" s="14">
        <v>43321</v>
      </c>
      <c r="CC3" s="14">
        <v>43352</v>
      </c>
      <c r="CD3" s="15">
        <v>43382</v>
      </c>
      <c r="CE3" s="15">
        <v>43414</v>
      </c>
      <c r="CF3" s="16">
        <v>43445</v>
      </c>
      <c r="CG3" s="17">
        <v>43476</v>
      </c>
      <c r="CH3" s="15">
        <v>43507</v>
      </c>
      <c r="CI3" s="18">
        <v>43535</v>
      </c>
      <c r="CJ3" s="14">
        <v>43566</v>
      </c>
      <c r="CK3" s="14">
        <v>43586</v>
      </c>
      <c r="CL3" s="14">
        <v>43617</v>
      </c>
      <c r="CM3" s="14">
        <v>43647</v>
      </c>
      <c r="CN3" s="14">
        <v>43678</v>
      </c>
      <c r="CO3" s="14">
        <v>43717</v>
      </c>
      <c r="CP3" s="14">
        <v>43747</v>
      </c>
      <c r="CQ3" s="14">
        <v>43778</v>
      </c>
      <c r="CR3" s="14">
        <v>43808</v>
      </c>
      <c r="CS3" s="14">
        <v>43839</v>
      </c>
      <c r="CT3" s="14">
        <v>43870</v>
      </c>
      <c r="CU3" s="14">
        <v>43899</v>
      </c>
      <c r="CV3" s="17">
        <v>43930</v>
      </c>
      <c r="CW3" s="17">
        <v>43960</v>
      </c>
      <c r="CX3" s="17">
        <v>43991</v>
      </c>
      <c r="CY3" s="17">
        <v>44021</v>
      </c>
      <c r="CZ3" s="17">
        <v>44052</v>
      </c>
      <c r="DA3" s="17">
        <v>44083</v>
      </c>
      <c r="DB3" s="17">
        <v>44113</v>
      </c>
      <c r="DC3" s="17">
        <v>44144</v>
      </c>
      <c r="DD3" s="17">
        <v>44174</v>
      </c>
      <c r="DE3" s="17">
        <v>44197</v>
      </c>
      <c r="DF3" s="17">
        <v>44228</v>
      </c>
      <c r="DG3" s="17">
        <v>44256</v>
      </c>
      <c r="DH3" s="17">
        <v>44287</v>
      </c>
      <c r="DI3" s="17">
        <v>44317</v>
      </c>
      <c r="DJ3" s="17">
        <v>44348</v>
      </c>
      <c r="DK3" s="17">
        <v>44378</v>
      </c>
      <c r="DL3" s="17">
        <v>44409</v>
      </c>
      <c r="DM3" s="17">
        <v>44440</v>
      </c>
      <c r="DN3" s="17">
        <v>44470</v>
      </c>
      <c r="DO3" s="17">
        <v>44501</v>
      </c>
      <c r="DP3" s="17">
        <v>44531</v>
      </c>
      <c r="DQ3" s="17">
        <v>44562</v>
      </c>
      <c r="DR3" s="17">
        <v>44593</v>
      </c>
      <c r="DS3" s="17">
        <v>44621</v>
      </c>
      <c r="DT3" s="17">
        <v>44652</v>
      </c>
      <c r="DU3" s="17">
        <v>44682</v>
      </c>
      <c r="DV3" s="17">
        <v>44713</v>
      </c>
      <c r="DW3" s="17">
        <v>44743</v>
      </c>
      <c r="DX3" s="17">
        <v>44774</v>
      </c>
      <c r="DY3" s="17">
        <v>44805</v>
      </c>
      <c r="DZ3" s="17">
        <v>44835</v>
      </c>
      <c r="EA3" s="17">
        <v>44866</v>
      </c>
      <c r="EB3" s="17">
        <v>44896</v>
      </c>
      <c r="EC3" s="19"/>
      <c r="ED3" s="6"/>
      <c r="EE3" s="6"/>
    </row>
    <row r="4" spans="1:135" s="36" customFormat="1" x14ac:dyDescent="0.25">
      <c r="A4" s="21" t="s">
        <v>1</v>
      </c>
      <c r="B4" s="22">
        <v>430</v>
      </c>
      <c r="C4" s="22">
        <v>430</v>
      </c>
      <c r="D4" s="22">
        <v>432</v>
      </c>
      <c r="E4" s="22">
        <v>431</v>
      </c>
      <c r="F4" s="22">
        <v>431</v>
      </c>
      <c r="G4" s="22">
        <v>430</v>
      </c>
      <c r="H4" s="22">
        <v>432</v>
      </c>
      <c r="I4" s="22">
        <v>433</v>
      </c>
      <c r="J4" s="22">
        <v>436</v>
      </c>
      <c r="K4" s="22">
        <v>437</v>
      </c>
      <c r="L4" s="22">
        <v>438</v>
      </c>
      <c r="M4" s="22">
        <v>441</v>
      </c>
      <c r="N4" s="22">
        <v>442</v>
      </c>
      <c r="O4" s="22">
        <v>443</v>
      </c>
      <c r="P4" s="22">
        <v>446</v>
      </c>
      <c r="Q4" s="22">
        <v>447</v>
      </c>
      <c r="R4" s="22">
        <v>450</v>
      </c>
      <c r="S4" s="22">
        <v>448</v>
      </c>
      <c r="T4" s="22">
        <v>448</v>
      </c>
      <c r="U4" s="22">
        <v>449</v>
      </c>
      <c r="V4" s="22">
        <v>448</v>
      </c>
      <c r="W4" s="22">
        <v>449</v>
      </c>
      <c r="X4" s="22">
        <v>450</v>
      </c>
      <c r="Y4" s="22">
        <v>450</v>
      </c>
      <c r="Z4" s="22">
        <v>449</v>
      </c>
      <c r="AA4" s="22">
        <v>451</v>
      </c>
      <c r="AB4" s="22">
        <v>451</v>
      </c>
      <c r="AC4" s="22">
        <v>452</v>
      </c>
      <c r="AD4" s="22">
        <v>454</v>
      </c>
      <c r="AE4" s="22">
        <v>453</v>
      </c>
      <c r="AF4" s="22">
        <v>453</v>
      </c>
      <c r="AG4" s="22">
        <v>453</v>
      </c>
      <c r="AH4" s="22">
        <v>453</v>
      </c>
      <c r="AI4" s="22">
        <v>453</v>
      </c>
      <c r="AJ4" s="22">
        <v>455</v>
      </c>
      <c r="AK4" s="22">
        <v>456</v>
      </c>
      <c r="AL4" s="22">
        <v>454</v>
      </c>
      <c r="AM4" s="22">
        <v>459</v>
      </c>
      <c r="AN4" s="22">
        <v>461</v>
      </c>
      <c r="AO4" s="22">
        <v>462</v>
      </c>
      <c r="AP4" s="22">
        <v>460</v>
      </c>
      <c r="AQ4" s="22">
        <v>460</v>
      </c>
      <c r="AR4" s="23">
        <v>460</v>
      </c>
      <c r="AS4" s="23">
        <v>461</v>
      </c>
      <c r="AT4" s="23">
        <v>460</v>
      </c>
      <c r="AU4" s="23">
        <v>459</v>
      </c>
      <c r="AV4" s="23">
        <v>464</v>
      </c>
      <c r="AW4" s="23">
        <v>464</v>
      </c>
      <c r="AX4" s="23">
        <v>465</v>
      </c>
      <c r="AY4" s="23">
        <v>465</v>
      </c>
      <c r="AZ4" s="24">
        <v>465</v>
      </c>
      <c r="BA4" s="24">
        <v>463</v>
      </c>
      <c r="BB4" s="24">
        <v>461</v>
      </c>
      <c r="BC4" s="24">
        <v>463</v>
      </c>
      <c r="BD4" s="24">
        <v>461</v>
      </c>
      <c r="BE4" s="24">
        <v>458</v>
      </c>
      <c r="BF4" s="25">
        <v>455</v>
      </c>
      <c r="BG4" s="24">
        <v>454</v>
      </c>
      <c r="BH4" s="24">
        <v>456</v>
      </c>
      <c r="BI4" s="24">
        <v>453</v>
      </c>
      <c r="BJ4" s="24">
        <v>453</v>
      </c>
      <c r="BK4" s="24">
        <v>452</v>
      </c>
      <c r="BL4" s="24">
        <v>453</v>
      </c>
      <c r="BM4" s="24">
        <v>453</v>
      </c>
      <c r="BN4" s="24">
        <v>454</v>
      </c>
      <c r="BO4" s="24">
        <v>455</v>
      </c>
      <c r="BP4" s="24">
        <v>452</v>
      </c>
      <c r="BQ4" s="24">
        <v>451</v>
      </c>
      <c r="BR4" s="24">
        <v>450</v>
      </c>
      <c r="BS4" s="24">
        <v>449</v>
      </c>
      <c r="BT4" s="26">
        <v>449</v>
      </c>
      <c r="BU4" s="26">
        <v>447</v>
      </c>
      <c r="BV4" s="26">
        <v>444</v>
      </c>
      <c r="BW4" s="27">
        <v>445</v>
      </c>
      <c r="BX4" s="27">
        <v>445</v>
      </c>
      <c r="BY4" s="27">
        <v>446</v>
      </c>
      <c r="BZ4" s="27">
        <v>445</v>
      </c>
      <c r="CA4" s="27">
        <v>447</v>
      </c>
      <c r="CB4" s="27">
        <v>448</v>
      </c>
      <c r="CC4" s="27">
        <v>448</v>
      </c>
      <c r="CD4" s="28">
        <v>449</v>
      </c>
      <c r="CE4" s="28">
        <v>449</v>
      </c>
      <c r="CF4" s="29">
        <v>449</v>
      </c>
      <c r="CG4" s="30">
        <v>449</v>
      </c>
      <c r="CH4" s="30">
        <v>449</v>
      </c>
      <c r="CI4" s="31">
        <v>448</v>
      </c>
      <c r="CJ4" s="32">
        <v>448</v>
      </c>
      <c r="CK4" s="32">
        <v>448</v>
      </c>
      <c r="CL4" s="32">
        <v>443</v>
      </c>
      <c r="CM4" s="32">
        <v>443</v>
      </c>
      <c r="CN4" s="32">
        <v>444</v>
      </c>
      <c r="CO4" s="32">
        <v>445</v>
      </c>
      <c r="CP4" s="32">
        <v>446</v>
      </c>
      <c r="CQ4" s="32">
        <v>448</v>
      </c>
      <c r="CR4" s="32">
        <v>448</v>
      </c>
      <c r="CS4" s="32">
        <v>448</v>
      </c>
      <c r="CT4" s="32">
        <v>449</v>
      </c>
      <c r="CU4" s="32">
        <v>447</v>
      </c>
      <c r="CV4" s="33">
        <v>445</v>
      </c>
      <c r="CW4" s="33">
        <v>447</v>
      </c>
      <c r="CX4" s="33">
        <v>447</v>
      </c>
      <c r="CY4" s="33">
        <v>444</v>
      </c>
      <c r="CZ4" s="33">
        <v>445</v>
      </c>
      <c r="DA4" s="33">
        <v>445</v>
      </c>
      <c r="DB4" s="33">
        <v>445</v>
      </c>
      <c r="DC4" s="33">
        <v>445</v>
      </c>
      <c r="DD4" s="33">
        <v>443</v>
      </c>
      <c r="DE4" s="33">
        <v>443</v>
      </c>
      <c r="DF4" s="33">
        <v>444</v>
      </c>
      <c r="DG4" s="33">
        <v>445</v>
      </c>
      <c r="DH4" s="33">
        <v>444</v>
      </c>
      <c r="DI4" s="33">
        <v>445</v>
      </c>
      <c r="DJ4" s="33">
        <v>450</v>
      </c>
      <c r="DK4" s="33">
        <v>450</v>
      </c>
      <c r="DL4" s="33">
        <v>450</v>
      </c>
      <c r="DM4" s="33">
        <v>450</v>
      </c>
      <c r="DN4" s="33">
        <v>448</v>
      </c>
      <c r="DO4" s="33">
        <v>448</v>
      </c>
      <c r="DP4" s="33">
        <v>450</v>
      </c>
      <c r="DQ4" s="33">
        <v>450</v>
      </c>
      <c r="DR4" s="33">
        <v>448</v>
      </c>
      <c r="DS4" s="33">
        <v>447</v>
      </c>
      <c r="DT4" s="33">
        <v>446</v>
      </c>
      <c r="DU4" s="33">
        <v>448</v>
      </c>
      <c r="DV4" s="33">
        <v>447</v>
      </c>
      <c r="DW4" s="33">
        <v>446</v>
      </c>
      <c r="DX4" s="33">
        <v>447</v>
      </c>
      <c r="DY4" s="33">
        <v>444</v>
      </c>
      <c r="DZ4" s="33">
        <v>434</v>
      </c>
      <c r="EA4" s="33">
        <v>438</v>
      </c>
      <c r="EB4" s="33">
        <v>446</v>
      </c>
      <c r="EC4" s="34"/>
      <c r="ED4" s="35"/>
      <c r="EE4" s="6"/>
    </row>
    <row r="5" spans="1:135" s="49" customFormat="1" ht="19.5" thickBot="1" x14ac:dyDescent="0.3">
      <c r="A5" s="37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9"/>
      <c r="AS5" s="39"/>
      <c r="AT5" s="39"/>
      <c r="AU5" s="39"/>
      <c r="AV5" s="39"/>
      <c r="AW5" s="39"/>
      <c r="AX5" s="39"/>
      <c r="AY5" s="39"/>
      <c r="AZ5" s="40"/>
      <c r="BA5" s="40"/>
      <c r="BB5" s="40"/>
      <c r="BC5" s="40"/>
      <c r="BD5" s="40"/>
      <c r="BE5" s="40"/>
      <c r="BF5" s="40"/>
      <c r="BG5" s="39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39"/>
      <c r="BS5" s="39"/>
      <c r="BT5" s="42"/>
      <c r="BU5" s="42"/>
      <c r="BV5" s="42"/>
      <c r="BW5" s="43"/>
      <c r="BX5" s="43"/>
      <c r="BY5" s="43"/>
      <c r="BZ5" s="43"/>
      <c r="CA5" s="44"/>
      <c r="CB5" s="43"/>
      <c r="CC5" s="43"/>
      <c r="CD5" s="45"/>
      <c r="CE5" s="45"/>
      <c r="CF5" s="46"/>
      <c r="CG5" s="42"/>
      <c r="CH5" s="42"/>
      <c r="CI5" s="47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34"/>
      <c r="ED5" s="6"/>
      <c r="EE5" s="6"/>
    </row>
    <row r="6" spans="1:135" s="36" customFormat="1" ht="19.5" thickTop="1" x14ac:dyDescent="0.25">
      <c r="A6" s="21" t="s">
        <v>2</v>
      </c>
      <c r="B6" s="22">
        <v>4736872</v>
      </c>
      <c r="C6" s="22">
        <v>4319467</v>
      </c>
      <c r="D6" s="22">
        <v>4841422</v>
      </c>
      <c r="E6" s="22">
        <v>4758541</v>
      </c>
      <c r="F6" s="22">
        <v>4845776</v>
      </c>
      <c r="G6" s="22">
        <v>4496701</v>
      </c>
      <c r="H6" s="22">
        <v>4733299</v>
      </c>
      <c r="I6" s="22">
        <v>4753864</v>
      </c>
      <c r="J6" s="22">
        <v>4589854</v>
      </c>
      <c r="K6" s="22">
        <v>5016549</v>
      </c>
      <c r="L6" s="22">
        <v>4831238</v>
      </c>
      <c r="M6" s="22">
        <v>6407067</v>
      </c>
      <c r="N6" s="22">
        <v>4875444</v>
      </c>
      <c r="O6" s="22">
        <v>4576070</v>
      </c>
      <c r="P6" s="22">
        <v>5159362</v>
      </c>
      <c r="Q6" s="22">
        <v>5247975</v>
      </c>
      <c r="R6" s="22">
        <v>4677566</v>
      </c>
      <c r="S6" s="22">
        <v>5215652</v>
      </c>
      <c r="T6" s="22">
        <v>5146740</v>
      </c>
      <c r="U6" s="22">
        <v>4946438</v>
      </c>
      <c r="V6" s="22">
        <v>5139787</v>
      </c>
      <c r="W6" s="22">
        <v>5093468</v>
      </c>
      <c r="X6" s="22">
        <v>6796552</v>
      </c>
      <c r="Y6" s="22">
        <v>5089885</v>
      </c>
      <c r="Z6" s="22">
        <v>4795824</v>
      </c>
      <c r="AA6" s="22">
        <v>5439117</v>
      </c>
      <c r="AB6" s="22">
        <v>5556138</v>
      </c>
      <c r="AC6" s="22">
        <v>5635041</v>
      </c>
      <c r="AD6" s="22">
        <v>5320280</v>
      </c>
      <c r="AE6" s="22">
        <v>5507836</v>
      </c>
      <c r="AF6" s="22">
        <v>5233474</v>
      </c>
      <c r="AG6" s="22">
        <v>5283765</v>
      </c>
      <c r="AH6" s="22">
        <v>5542287</v>
      </c>
      <c r="AI6" s="22">
        <v>5430649</v>
      </c>
      <c r="AJ6" s="22">
        <v>7185702</v>
      </c>
      <c r="AK6" s="22">
        <v>5576038</v>
      </c>
      <c r="AL6" s="22">
        <v>5217581</v>
      </c>
      <c r="AM6" s="22">
        <v>5980306</v>
      </c>
      <c r="AN6" s="22">
        <v>5385116</v>
      </c>
      <c r="AO6" s="22">
        <v>5476327</v>
      </c>
      <c r="AP6" s="22">
        <v>5381144</v>
      </c>
      <c r="AQ6" s="22">
        <v>5583771</v>
      </c>
      <c r="AR6" s="23">
        <v>5722712</v>
      </c>
      <c r="AS6" s="23">
        <v>5278224</v>
      </c>
      <c r="AT6" s="23">
        <v>5641964</v>
      </c>
      <c r="AU6" s="23">
        <v>5639078</v>
      </c>
      <c r="AV6" s="23">
        <v>7340347</v>
      </c>
      <c r="AW6" s="23">
        <v>5541738</v>
      </c>
      <c r="AX6" s="23">
        <v>5436047</v>
      </c>
      <c r="AY6" s="23">
        <v>5734387</v>
      </c>
      <c r="AZ6" s="24">
        <v>5520603</v>
      </c>
      <c r="BA6" s="24">
        <v>6001113</v>
      </c>
      <c r="BB6" s="24">
        <v>5408488</v>
      </c>
      <c r="BC6" s="24">
        <v>5762671</v>
      </c>
      <c r="BD6" s="24">
        <v>6034651</v>
      </c>
      <c r="BE6" s="24">
        <v>5574065</v>
      </c>
      <c r="BF6" s="24">
        <v>6189540</v>
      </c>
      <c r="BG6" s="24">
        <v>5990000</v>
      </c>
      <c r="BH6" s="23">
        <v>8031505</v>
      </c>
      <c r="BI6" s="23">
        <v>6197949</v>
      </c>
      <c r="BJ6" s="23">
        <v>5467258</v>
      </c>
      <c r="BK6" s="23">
        <v>6180864</v>
      </c>
      <c r="BL6" s="23">
        <v>5874355</v>
      </c>
      <c r="BM6" s="23">
        <v>6477234</v>
      </c>
      <c r="BN6" s="23">
        <v>5857453</v>
      </c>
      <c r="BO6" s="23">
        <v>6305140</v>
      </c>
      <c r="BP6" s="23">
        <f>6311254+66962</f>
        <v>6378216</v>
      </c>
      <c r="BQ6" s="23">
        <f>5993041+63646</f>
        <v>6056687</v>
      </c>
      <c r="BR6" s="50">
        <f>6686559+67856</f>
        <v>6754415</v>
      </c>
      <c r="BS6" s="50">
        <f>6303813+64631</f>
        <v>6368444</v>
      </c>
      <c r="BT6" s="51">
        <f>8120753+61058</f>
        <v>8181811</v>
      </c>
      <c r="BU6" s="51">
        <f>6325431+57694</f>
        <v>6383125</v>
      </c>
      <c r="BV6" s="51">
        <f>6052667+56966</f>
        <v>6109633</v>
      </c>
      <c r="BW6" s="52">
        <f>6916473+63218</f>
        <v>6979691</v>
      </c>
      <c r="BX6" s="52">
        <f>6719069+62125</f>
        <v>6781194</v>
      </c>
      <c r="BY6" s="52">
        <f>7105494+64660</f>
        <v>7170154</v>
      </c>
      <c r="BZ6" s="52">
        <f>6197143+59202</f>
        <v>6256345</v>
      </c>
      <c r="CA6" s="53">
        <f>7027972+64483</f>
        <v>7092455</v>
      </c>
      <c r="CB6" s="52">
        <v>6979838</v>
      </c>
      <c r="CC6" s="54">
        <v>6511710</v>
      </c>
      <c r="CD6" s="55">
        <v>7300253</v>
      </c>
      <c r="CE6" s="55">
        <v>6950183</v>
      </c>
      <c r="CF6" s="56">
        <v>8741586</v>
      </c>
      <c r="CG6" s="57">
        <v>6933706</v>
      </c>
      <c r="CH6" s="57">
        <v>6547750</v>
      </c>
      <c r="CI6" s="58">
        <v>7382070</v>
      </c>
      <c r="CJ6" s="57">
        <v>7541784</v>
      </c>
      <c r="CK6" s="57">
        <v>7489177</v>
      </c>
      <c r="CL6" s="57">
        <v>6826339</v>
      </c>
      <c r="CM6" s="57">
        <v>7573108</v>
      </c>
      <c r="CN6" s="57">
        <v>7493801</v>
      </c>
      <c r="CO6" s="57">
        <v>7230248</v>
      </c>
      <c r="CP6" s="57">
        <v>7884889</v>
      </c>
      <c r="CQ6" s="57">
        <v>7291162</v>
      </c>
      <c r="CR6" s="57">
        <v>9844856</v>
      </c>
      <c r="CS6" s="57">
        <v>7816420</v>
      </c>
      <c r="CT6" s="57">
        <v>7442364</v>
      </c>
      <c r="CU6" s="57">
        <v>6161186</v>
      </c>
      <c r="CV6" s="59">
        <v>3476151</v>
      </c>
      <c r="CW6" s="59">
        <v>4918106</v>
      </c>
      <c r="CX6" s="59">
        <v>7209048</v>
      </c>
      <c r="CY6" s="59">
        <v>7512766</v>
      </c>
      <c r="CZ6" s="59">
        <v>7698972</v>
      </c>
      <c r="DA6" s="59">
        <v>7498068</v>
      </c>
      <c r="DB6" s="59">
        <v>7944895</v>
      </c>
      <c r="DC6" s="59">
        <v>7996753</v>
      </c>
      <c r="DD6" s="59">
        <v>10479089</v>
      </c>
      <c r="DE6" s="59">
        <v>7580807</v>
      </c>
      <c r="DF6" s="59">
        <v>7574366</v>
      </c>
      <c r="DG6" s="59">
        <v>6141863</v>
      </c>
      <c r="DH6" s="59">
        <v>6034299</v>
      </c>
      <c r="DI6" s="59">
        <v>8229121</v>
      </c>
      <c r="DJ6" s="59">
        <v>7636198</v>
      </c>
      <c r="DK6" s="59">
        <v>8219719</v>
      </c>
      <c r="DL6" s="59">
        <v>8533111</v>
      </c>
      <c r="DM6" s="33">
        <v>8227080</v>
      </c>
      <c r="DN6" s="33">
        <v>8832962</v>
      </c>
      <c r="DO6" s="33">
        <v>9124192</v>
      </c>
      <c r="DP6" s="33">
        <v>11445777</v>
      </c>
      <c r="DQ6" s="33">
        <v>8933304</v>
      </c>
      <c r="DR6" s="33">
        <v>8033854</v>
      </c>
      <c r="DS6" s="33">
        <v>9472740</v>
      </c>
      <c r="DT6" s="33">
        <v>8936973</v>
      </c>
      <c r="DU6" s="33">
        <v>9911230</v>
      </c>
      <c r="DV6" s="33">
        <v>9203444</v>
      </c>
      <c r="DW6" s="33">
        <v>9201531</v>
      </c>
      <c r="DX6" s="33">
        <v>10403312</v>
      </c>
      <c r="DY6" s="33">
        <v>9749477</v>
      </c>
      <c r="DZ6" s="33">
        <v>10808319</v>
      </c>
      <c r="EA6" s="33">
        <v>10588925</v>
      </c>
      <c r="EB6" s="33">
        <v>13073319</v>
      </c>
      <c r="EC6" s="6"/>
      <c r="ED6" s="34"/>
      <c r="EE6" s="6"/>
    </row>
    <row r="7" spans="1:135" s="68" customFormat="1" x14ac:dyDescent="0.25">
      <c r="A7" s="21" t="s">
        <v>3</v>
      </c>
      <c r="B7" s="60">
        <v>9717.9310000000005</v>
      </c>
      <c r="C7" s="60">
        <v>8695.5310000000009</v>
      </c>
      <c r="D7" s="60">
        <v>9537</v>
      </c>
      <c r="E7" s="60">
        <v>9328.3799999999992</v>
      </c>
      <c r="F7" s="60">
        <v>9365.3790000000008</v>
      </c>
      <c r="G7" s="60">
        <v>8566.6859999999997</v>
      </c>
      <c r="H7" s="60">
        <v>9187.1509999999998</v>
      </c>
      <c r="I7" s="60">
        <v>9327.4629999999997</v>
      </c>
      <c r="J7" s="60">
        <v>8899.0619999999999</v>
      </c>
      <c r="K7" s="60">
        <v>10019.85</v>
      </c>
      <c r="L7" s="60">
        <v>9953.0740000000005</v>
      </c>
      <c r="M7" s="60">
        <v>14412.458000000001</v>
      </c>
      <c r="N7" s="60">
        <v>10301.35</v>
      </c>
      <c r="O7" s="60">
        <v>9300.4850000000006</v>
      </c>
      <c r="P7" s="60">
        <v>10679.24</v>
      </c>
      <c r="Q7" s="60">
        <v>11267.702789999999</v>
      </c>
      <c r="R7" s="60">
        <v>9276.9660000000003</v>
      </c>
      <c r="S7" s="60">
        <v>10612.598168220002</v>
      </c>
      <c r="T7" s="60">
        <v>10549.572</v>
      </c>
      <c r="U7" s="60">
        <v>9942</v>
      </c>
      <c r="V7" s="60">
        <v>10729.645</v>
      </c>
      <c r="W7" s="60">
        <v>10840.106</v>
      </c>
      <c r="X7" s="60">
        <v>15747.023999999999</v>
      </c>
      <c r="Y7" s="60">
        <v>11116.937</v>
      </c>
      <c r="Z7" s="60">
        <v>12597.385472538999</v>
      </c>
      <c r="AA7" s="60">
        <v>11425</v>
      </c>
      <c r="AB7" s="60">
        <v>11616.532999999999</v>
      </c>
      <c r="AC7" s="60">
        <v>11411.8463010512</v>
      </c>
      <c r="AD7" s="60">
        <v>10729.509122245256</v>
      </c>
      <c r="AE7" s="60">
        <v>11263.006257917899</v>
      </c>
      <c r="AF7" s="60">
        <v>10996.251</v>
      </c>
      <c r="AG7" s="60">
        <v>10655</v>
      </c>
      <c r="AH7" s="60">
        <v>11325.603999999999</v>
      </c>
      <c r="AI7" s="60">
        <v>11628.968000000001</v>
      </c>
      <c r="AJ7" s="60">
        <v>17038.289164287296</v>
      </c>
      <c r="AK7" s="60">
        <v>11990.63</v>
      </c>
      <c r="AL7" s="60">
        <v>11039</v>
      </c>
      <c r="AM7" s="60">
        <v>12689.204079463199</v>
      </c>
      <c r="AN7" s="60">
        <v>11416</v>
      </c>
      <c r="AO7" s="60">
        <v>11568.88887716</v>
      </c>
      <c r="AP7" s="60">
        <v>11032.510690999999</v>
      </c>
      <c r="AQ7" s="60">
        <v>11767</v>
      </c>
      <c r="AR7" s="23">
        <v>12212</v>
      </c>
      <c r="AS7" s="23">
        <v>10979.015160000001</v>
      </c>
      <c r="AT7" s="23">
        <v>12170</v>
      </c>
      <c r="AU7" s="23">
        <v>12319</v>
      </c>
      <c r="AV7" s="23">
        <v>17686.962684089995</v>
      </c>
      <c r="AW7" s="23">
        <v>12299.68105725</v>
      </c>
      <c r="AX7" s="23">
        <v>11863</v>
      </c>
      <c r="AY7" s="23">
        <v>12300</v>
      </c>
      <c r="AZ7" s="24">
        <v>12047</v>
      </c>
      <c r="BA7" s="24">
        <v>12894.22292939</v>
      </c>
      <c r="BB7" s="24">
        <v>11442</v>
      </c>
      <c r="BC7" s="24">
        <v>12705.697960490001</v>
      </c>
      <c r="BD7" s="24">
        <v>13047</v>
      </c>
      <c r="BE7" s="24">
        <v>11945</v>
      </c>
      <c r="BF7" s="24">
        <v>13772.597298999999</v>
      </c>
      <c r="BG7" s="24">
        <v>13412</v>
      </c>
      <c r="BH7" s="23">
        <v>19581.846663389999</v>
      </c>
      <c r="BI7" s="23">
        <v>13905</v>
      </c>
      <c r="BJ7" s="23">
        <v>12044.143946</v>
      </c>
      <c r="BK7" s="23">
        <v>13521</v>
      </c>
      <c r="BL7" s="23">
        <v>12691.390219000001</v>
      </c>
      <c r="BM7" s="23">
        <v>13828</v>
      </c>
      <c r="BN7" s="23">
        <v>12433.66978</v>
      </c>
      <c r="BO7" s="23">
        <v>13739</v>
      </c>
      <c r="BP7" s="23">
        <f>13727+105</f>
        <v>13832</v>
      </c>
      <c r="BQ7" s="23">
        <f>12820+108</f>
        <v>12928</v>
      </c>
      <c r="BR7" s="23">
        <f>14708+111</f>
        <v>14819</v>
      </c>
      <c r="BS7" s="23">
        <f>14231+106</f>
        <v>14337</v>
      </c>
      <c r="BT7" s="26">
        <f>19548+112</f>
        <v>19660</v>
      </c>
      <c r="BU7" s="26">
        <f>13990+95</f>
        <v>14085</v>
      </c>
      <c r="BV7" s="26">
        <f>13355+98</f>
        <v>13453</v>
      </c>
      <c r="BW7" s="27">
        <f>15237+109</f>
        <v>15346</v>
      </c>
      <c r="BX7" s="27">
        <f>14669+107</f>
        <v>14776</v>
      </c>
      <c r="BY7" s="27">
        <f>15065+111</f>
        <v>15176</v>
      </c>
      <c r="BZ7" s="61">
        <f>13173+113</f>
        <v>13286</v>
      </c>
      <c r="CA7" s="27">
        <f>15250+101</f>
        <v>15351</v>
      </c>
      <c r="CB7" s="27">
        <v>15464</v>
      </c>
      <c r="CC7" s="62">
        <v>13939.955345520002</v>
      </c>
      <c r="CD7" s="63">
        <v>16100.230820569999</v>
      </c>
      <c r="CE7" s="63">
        <v>15625.218124000001</v>
      </c>
      <c r="CF7" s="64">
        <v>20245.2136058</v>
      </c>
      <c r="CG7" s="65">
        <v>14985.75747522</v>
      </c>
      <c r="CH7" s="65">
        <v>14321.07014962</v>
      </c>
      <c r="CI7" s="66">
        <v>15859.207719</v>
      </c>
      <c r="CJ7" s="65">
        <v>16597.99111662</v>
      </c>
      <c r="CK7" s="65">
        <v>16490</v>
      </c>
      <c r="CL7" s="65">
        <v>14988</v>
      </c>
      <c r="CM7" s="65">
        <v>16605.33842344</v>
      </c>
      <c r="CN7" s="65">
        <v>17028</v>
      </c>
      <c r="CO7" s="65">
        <v>15798</v>
      </c>
      <c r="CP7" s="65">
        <v>17735</v>
      </c>
      <c r="CQ7" s="65">
        <v>16416</v>
      </c>
      <c r="CR7" s="65">
        <v>24501</v>
      </c>
      <c r="CS7" s="65">
        <v>17953</v>
      </c>
      <c r="CT7" s="65">
        <v>16778.473102507</v>
      </c>
      <c r="CU7" s="65">
        <v>13821.229783999999</v>
      </c>
      <c r="CV7" s="67">
        <v>8216</v>
      </c>
      <c r="CW7" s="67">
        <v>12148</v>
      </c>
      <c r="CX7" s="67">
        <v>15959</v>
      </c>
      <c r="CY7" s="67">
        <v>16871</v>
      </c>
      <c r="CZ7" s="67">
        <v>16727</v>
      </c>
      <c r="DA7" s="67">
        <v>15972</v>
      </c>
      <c r="DB7" s="67">
        <v>17293</v>
      </c>
      <c r="DC7" s="67">
        <v>17079</v>
      </c>
      <c r="DD7" s="67">
        <v>24877</v>
      </c>
      <c r="DE7" s="67">
        <v>15687</v>
      </c>
      <c r="DF7" s="67">
        <v>15938.779851740001</v>
      </c>
      <c r="DG7" s="67">
        <v>13945.647660879999</v>
      </c>
      <c r="DH7" s="67">
        <v>13723.7106331</v>
      </c>
      <c r="DI7" s="67">
        <v>18400.447380220001</v>
      </c>
      <c r="DJ7" s="67">
        <v>17149.96368705</v>
      </c>
      <c r="DK7" s="67">
        <v>18798.336584919998</v>
      </c>
      <c r="DL7" s="67">
        <v>19152.219512119998</v>
      </c>
      <c r="DM7" s="67">
        <v>18435.479080000001</v>
      </c>
      <c r="DN7" s="67">
        <v>21520.303264740003</v>
      </c>
      <c r="DO7" s="67">
        <v>23256.470315189999</v>
      </c>
      <c r="DP7" s="67">
        <v>30434.610061060001</v>
      </c>
      <c r="DQ7" s="67">
        <v>21465.499568589999</v>
      </c>
      <c r="DR7" s="67">
        <v>19451.957148000001</v>
      </c>
      <c r="DS7" s="67">
        <v>23356.75309532</v>
      </c>
      <c r="DT7" s="67">
        <v>23657.439257680002</v>
      </c>
      <c r="DU7" s="67">
        <v>25154.620369869997</v>
      </c>
      <c r="DV7" s="67">
        <v>22108.505512159998</v>
      </c>
      <c r="DW7" s="67">
        <v>22840.467584090002</v>
      </c>
      <c r="DX7" s="67">
        <v>25303.70893121</v>
      </c>
      <c r="DY7" s="67">
        <v>23324.3530188</v>
      </c>
      <c r="DZ7" s="67">
        <v>26369.604922750001</v>
      </c>
      <c r="EA7" s="67">
        <v>26395.51036027</v>
      </c>
      <c r="EB7" s="67">
        <v>34816.272382760006</v>
      </c>
      <c r="EC7" s="6"/>
      <c r="ED7" s="6"/>
      <c r="EE7" s="6"/>
    </row>
    <row r="8" spans="1:135" s="68" customFormat="1" ht="19.5" thickBot="1" x14ac:dyDescent="0.3">
      <c r="A8" s="21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23"/>
      <c r="AS8" s="23"/>
      <c r="AT8" s="23"/>
      <c r="AU8" s="23"/>
      <c r="AV8" s="23"/>
      <c r="AW8" s="23"/>
      <c r="AX8" s="23"/>
      <c r="AY8" s="23"/>
      <c r="AZ8" s="24"/>
      <c r="BA8" s="24"/>
      <c r="BB8" s="24"/>
      <c r="BC8" s="24"/>
      <c r="BD8" s="24"/>
      <c r="BE8" s="24"/>
      <c r="BF8" s="24"/>
      <c r="BG8" s="24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70"/>
      <c r="BS8" s="70"/>
      <c r="BT8" s="71"/>
      <c r="BU8" s="71"/>
      <c r="BV8" s="71"/>
      <c r="BW8" s="72"/>
      <c r="BX8" s="72"/>
      <c r="BY8" s="72"/>
      <c r="BZ8" s="72"/>
      <c r="CA8" s="73"/>
      <c r="CB8" s="72"/>
      <c r="CC8" s="72"/>
      <c r="CD8" s="74"/>
      <c r="CE8" s="74"/>
      <c r="CF8" s="75"/>
      <c r="CG8" s="71"/>
      <c r="CH8" s="71"/>
      <c r="CI8" s="76"/>
      <c r="CJ8" s="71"/>
      <c r="CK8" s="71"/>
      <c r="CL8" s="71"/>
      <c r="CM8" s="71"/>
      <c r="CN8" s="71"/>
      <c r="CO8" s="71"/>
      <c r="CP8" s="71"/>
      <c r="CQ8" s="71"/>
      <c r="CR8" s="71"/>
      <c r="CS8" s="71"/>
      <c r="CT8" s="71"/>
      <c r="CU8" s="71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7"/>
      <c r="DU8" s="77"/>
      <c r="DV8" s="77"/>
      <c r="DW8" s="77"/>
      <c r="DX8" s="77"/>
      <c r="DY8" s="77"/>
      <c r="DZ8" s="77"/>
      <c r="EA8" s="77"/>
      <c r="EB8" s="77"/>
      <c r="EC8" s="34"/>
      <c r="ED8" s="34"/>
      <c r="EE8" s="6"/>
    </row>
    <row r="9" spans="1:135" s="36" customFormat="1" ht="19.5" thickTop="1" x14ac:dyDescent="0.25">
      <c r="A9" s="21" t="s">
        <v>4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3"/>
      <c r="AS9" s="23"/>
      <c r="AT9" s="23"/>
      <c r="AU9" s="23"/>
      <c r="AV9" s="23"/>
      <c r="AW9" s="23"/>
      <c r="AX9" s="23"/>
      <c r="AY9" s="23"/>
      <c r="AZ9" s="24"/>
      <c r="BA9" s="24"/>
      <c r="BB9" s="24"/>
      <c r="BC9" s="24"/>
      <c r="BD9" s="24"/>
      <c r="BE9" s="24"/>
      <c r="BF9" s="24"/>
      <c r="BG9" s="24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6"/>
      <c r="BU9" s="26"/>
      <c r="BV9" s="26"/>
      <c r="BW9" s="27"/>
      <c r="BX9" s="27"/>
      <c r="BY9" s="27"/>
      <c r="BZ9" s="27"/>
      <c r="CA9" s="27"/>
      <c r="CB9" s="27"/>
      <c r="CC9" s="27"/>
      <c r="CD9" s="28"/>
      <c r="CE9" s="28"/>
      <c r="CF9" s="29"/>
      <c r="CG9" s="26"/>
      <c r="CH9" s="26"/>
      <c r="CI9" s="78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79"/>
      <c r="DZ9" s="79"/>
      <c r="EA9" s="79"/>
      <c r="EB9" s="79"/>
      <c r="EC9" s="6"/>
      <c r="ED9" s="6"/>
      <c r="EE9" s="6"/>
    </row>
    <row r="10" spans="1:135" s="68" customFormat="1" x14ac:dyDescent="0.25">
      <c r="A10" s="21" t="s">
        <v>5</v>
      </c>
      <c r="B10" s="60">
        <v>217833</v>
      </c>
      <c r="C10" s="60">
        <v>218440</v>
      </c>
      <c r="D10" s="60">
        <v>220363</v>
      </c>
      <c r="E10" s="60">
        <v>222289</v>
      </c>
      <c r="F10" s="60">
        <v>223633</v>
      </c>
      <c r="G10" s="60">
        <v>226293</v>
      </c>
      <c r="H10" s="60">
        <v>228062</v>
      </c>
      <c r="I10" s="60">
        <v>230520</v>
      </c>
      <c r="J10" s="60">
        <v>232313</v>
      </c>
      <c r="K10" s="60">
        <v>234282</v>
      </c>
      <c r="L10" s="60">
        <v>236503</v>
      </c>
      <c r="M10" s="60">
        <v>237812</v>
      </c>
      <c r="N10" s="60">
        <v>239431</v>
      </c>
      <c r="O10" s="60">
        <v>240890</v>
      </c>
      <c r="P10" s="60">
        <v>243148</v>
      </c>
      <c r="Q10" s="60">
        <v>247861</v>
      </c>
      <c r="R10" s="60">
        <v>249000</v>
      </c>
      <c r="S10" s="60">
        <v>248770</v>
      </c>
      <c r="T10" s="60">
        <v>249862</v>
      </c>
      <c r="U10" s="60">
        <v>249642</v>
      </c>
      <c r="V10" s="60">
        <v>250272</v>
      </c>
      <c r="W10" s="60">
        <v>257682</v>
      </c>
      <c r="X10" s="60">
        <v>252165</v>
      </c>
      <c r="Y10" s="60">
        <v>252070</v>
      </c>
      <c r="Z10" s="60">
        <v>252161</v>
      </c>
      <c r="AA10" s="60">
        <v>252895</v>
      </c>
      <c r="AB10" s="60">
        <v>252541</v>
      </c>
      <c r="AC10" s="60">
        <v>252930</v>
      </c>
      <c r="AD10" s="60">
        <v>253033</v>
      </c>
      <c r="AE10" s="60">
        <v>253289</v>
      </c>
      <c r="AF10" s="60">
        <v>252512</v>
      </c>
      <c r="AG10" s="60">
        <v>252682</v>
      </c>
      <c r="AH10" s="60">
        <v>252812</v>
      </c>
      <c r="AI10" s="60">
        <v>252541</v>
      </c>
      <c r="AJ10" s="60">
        <v>250726</v>
      </c>
      <c r="AK10" s="60">
        <v>265937</v>
      </c>
      <c r="AL10" s="60">
        <v>266358</v>
      </c>
      <c r="AM10" s="60">
        <v>266642</v>
      </c>
      <c r="AN10" s="60">
        <v>266410</v>
      </c>
      <c r="AO10" s="60">
        <v>268626</v>
      </c>
      <c r="AP10" s="60">
        <v>267241</v>
      </c>
      <c r="AQ10" s="60">
        <v>268192</v>
      </c>
      <c r="AR10" s="23">
        <v>269386</v>
      </c>
      <c r="AS10" s="23">
        <v>268893</v>
      </c>
      <c r="AT10" s="23">
        <v>265119</v>
      </c>
      <c r="AU10" s="23">
        <v>265161</v>
      </c>
      <c r="AV10" s="23">
        <v>268819</v>
      </c>
      <c r="AW10" s="23">
        <v>265463</v>
      </c>
      <c r="AX10" s="23">
        <v>265728</v>
      </c>
      <c r="AY10" s="23">
        <v>266566</v>
      </c>
      <c r="AZ10" s="24">
        <v>256809</v>
      </c>
      <c r="BA10" s="24">
        <v>258179</v>
      </c>
      <c r="BB10" s="24">
        <v>257767</v>
      </c>
      <c r="BC10" s="24">
        <v>257823</v>
      </c>
      <c r="BD10" s="24">
        <v>258048</v>
      </c>
      <c r="BE10" s="24">
        <v>258048</v>
      </c>
      <c r="BF10" s="24">
        <v>258162</v>
      </c>
      <c r="BG10" s="24">
        <v>257569</v>
      </c>
      <c r="BH10" s="23">
        <v>257866</v>
      </c>
      <c r="BI10" s="23">
        <v>257845</v>
      </c>
      <c r="BJ10" s="23">
        <v>257514</v>
      </c>
      <c r="BK10" s="23">
        <v>257969</v>
      </c>
      <c r="BL10" s="23">
        <v>257460</v>
      </c>
      <c r="BM10" s="23">
        <v>259008</v>
      </c>
      <c r="BN10" s="23">
        <v>257833</v>
      </c>
      <c r="BO10" s="23">
        <v>258194</v>
      </c>
      <c r="BP10" s="23">
        <f>257036+49609</f>
        <v>306645</v>
      </c>
      <c r="BQ10" s="23">
        <f>256544+48940</f>
        <v>305484</v>
      </c>
      <c r="BR10" s="23">
        <f>256745+48383</f>
        <v>305128</v>
      </c>
      <c r="BS10" s="23">
        <f>256160+47756</f>
        <v>303916</v>
      </c>
      <c r="BT10" s="26">
        <f>255778+47079</f>
        <v>302857</v>
      </c>
      <c r="BU10" s="26">
        <f>253668+46487</f>
        <v>300155</v>
      </c>
      <c r="BV10" s="26">
        <f>255385+46126</f>
        <v>301511</v>
      </c>
      <c r="BW10" s="27">
        <f>255892+45412</f>
        <v>301304</v>
      </c>
      <c r="BX10" s="27">
        <f>256179+44943</f>
        <v>301122</v>
      </c>
      <c r="BY10" s="27">
        <f>256656+44560</f>
        <v>301216</v>
      </c>
      <c r="BZ10" s="27">
        <f>258056+44133</f>
        <v>302189</v>
      </c>
      <c r="CA10" s="62">
        <f>259816+43374</f>
        <v>303190</v>
      </c>
      <c r="CB10" s="62">
        <v>302654</v>
      </c>
      <c r="CC10" s="62">
        <v>303052</v>
      </c>
      <c r="CD10" s="63">
        <v>302009</v>
      </c>
      <c r="CE10" s="63">
        <v>295741</v>
      </c>
      <c r="CF10" s="64">
        <v>296795</v>
      </c>
      <c r="CG10" s="65">
        <v>296235</v>
      </c>
      <c r="CH10" s="65">
        <v>299978</v>
      </c>
      <c r="CI10" s="66">
        <v>300165</v>
      </c>
      <c r="CJ10" s="65">
        <v>301152</v>
      </c>
      <c r="CK10" s="65">
        <v>301585</v>
      </c>
      <c r="CL10" s="65">
        <v>297330</v>
      </c>
      <c r="CM10" s="65">
        <v>300645</v>
      </c>
      <c r="CN10" s="65">
        <v>300739</v>
      </c>
      <c r="CO10" s="65">
        <v>300175</v>
      </c>
      <c r="CP10" s="65">
        <v>300776</v>
      </c>
      <c r="CQ10" s="65">
        <v>298907</v>
      </c>
      <c r="CR10" s="65">
        <v>298187</v>
      </c>
      <c r="CS10" s="65">
        <v>297404</v>
      </c>
      <c r="CT10" s="65">
        <v>297210</v>
      </c>
      <c r="CU10" s="65">
        <v>260651</v>
      </c>
      <c r="CV10" s="67">
        <v>265603</v>
      </c>
      <c r="CW10" s="67">
        <v>265719</v>
      </c>
      <c r="CX10" s="67">
        <v>265246</v>
      </c>
      <c r="CY10" s="67">
        <v>266430</v>
      </c>
      <c r="CZ10" s="67">
        <v>268081</v>
      </c>
      <c r="DA10" s="67">
        <v>267473</v>
      </c>
      <c r="DB10" s="67">
        <v>273870</v>
      </c>
      <c r="DC10" s="67">
        <v>276020</v>
      </c>
      <c r="DD10" s="67">
        <v>274906</v>
      </c>
      <c r="DE10" s="67">
        <v>279711</v>
      </c>
      <c r="DF10" s="67">
        <v>279869</v>
      </c>
      <c r="DG10" s="67">
        <v>274691</v>
      </c>
      <c r="DH10" s="67">
        <v>271695</v>
      </c>
      <c r="DI10" s="67">
        <v>270864</v>
      </c>
      <c r="DJ10" s="67">
        <v>269875</v>
      </c>
      <c r="DK10" s="67">
        <v>269082</v>
      </c>
      <c r="DL10" s="67">
        <v>263667</v>
      </c>
      <c r="DM10" s="67">
        <v>260166</v>
      </c>
      <c r="DN10" s="67">
        <v>256757</v>
      </c>
      <c r="DO10" s="67">
        <v>250453</v>
      </c>
      <c r="DP10" s="67">
        <v>249213</v>
      </c>
      <c r="DQ10" s="67">
        <v>248978</v>
      </c>
      <c r="DR10" s="67">
        <v>247709</v>
      </c>
      <c r="DS10" s="67">
        <v>246991</v>
      </c>
      <c r="DT10" s="67">
        <v>246622</v>
      </c>
      <c r="DU10" s="67">
        <v>245414</v>
      </c>
      <c r="DV10" s="67">
        <v>236848</v>
      </c>
      <c r="DW10" s="67">
        <v>236544</v>
      </c>
      <c r="DX10" s="67">
        <v>237015</v>
      </c>
      <c r="DY10" s="67">
        <v>237287</v>
      </c>
      <c r="DZ10" s="67">
        <v>237440</v>
      </c>
      <c r="EA10" s="67">
        <v>237414</v>
      </c>
      <c r="EB10" s="67">
        <v>236209</v>
      </c>
      <c r="EC10" s="6"/>
      <c r="ED10" s="6"/>
      <c r="EE10" s="6"/>
    </row>
    <row r="11" spans="1:135" s="36" customFormat="1" x14ac:dyDescent="0.25">
      <c r="A11" s="21" t="s">
        <v>6</v>
      </c>
      <c r="B11" s="22">
        <v>1125462</v>
      </c>
      <c r="C11" s="22">
        <v>1123191</v>
      </c>
      <c r="D11" s="22">
        <v>1131773</v>
      </c>
      <c r="E11" s="22">
        <v>1137796</v>
      </c>
      <c r="F11" s="22">
        <v>1145652</v>
      </c>
      <c r="G11" s="22">
        <v>1152561</v>
      </c>
      <c r="H11" s="22">
        <v>1158333</v>
      </c>
      <c r="I11" s="22">
        <v>1156033</v>
      </c>
      <c r="J11" s="22">
        <v>1160146</v>
      </c>
      <c r="K11" s="22">
        <v>1166886</v>
      </c>
      <c r="L11" s="22">
        <v>1173671</v>
      </c>
      <c r="M11" s="22">
        <v>1172152</v>
      </c>
      <c r="N11" s="22">
        <v>1179490</v>
      </c>
      <c r="O11" s="22">
        <v>1183780</v>
      </c>
      <c r="P11" s="22">
        <v>1182678</v>
      </c>
      <c r="Q11" s="22">
        <v>1183040</v>
      </c>
      <c r="R11" s="22">
        <v>1190074</v>
      </c>
      <c r="S11" s="22">
        <v>1195802</v>
      </c>
      <c r="T11" s="22">
        <v>1180108</v>
      </c>
      <c r="U11" s="22">
        <v>1187521</v>
      </c>
      <c r="V11" s="22">
        <v>1191561</v>
      </c>
      <c r="W11" s="22">
        <v>1201494</v>
      </c>
      <c r="X11" s="22">
        <f>1175622+37972</f>
        <v>1213594</v>
      </c>
      <c r="Y11" s="22">
        <f>1184810+38424</f>
        <v>1223234</v>
      </c>
      <c r="Z11" s="22">
        <v>1226926</v>
      </c>
      <c r="AA11" s="22">
        <v>1236622</v>
      </c>
      <c r="AB11" s="22">
        <v>1248579</v>
      </c>
      <c r="AC11" s="22">
        <v>1259241</v>
      </c>
      <c r="AD11" s="22">
        <v>1271746</v>
      </c>
      <c r="AE11" s="22">
        <v>1280600</v>
      </c>
      <c r="AF11" s="22">
        <v>1292888</v>
      </c>
      <c r="AG11" s="22">
        <v>1303518</v>
      </c>
      <c r="AH11" s="22">
        <v>1303973</v>
      </c>
      <c r="AI11" s="22">
        <v>1307517</v>
      </c>
      <c r="AJ11" s="22">
        <v>1311014</v>
      </c>
      <c r="AK11" s="22">
        <v>1317748</v>
      </c>
      <c r="AL11" s="22">
        <v>1306992</v>
      </c>
      <c r="AM11" s="22">
        <v>1317885</v>
      </c>
      <c r="AN11" s="22">
        <v>1321883</v>
      </c>
      <c r="AO11" s="22">
        <v>1332786</v>
      </c>
      <c r="AP11" s="22">
        <f>1238424+98349</f>
        <v>1336773</v>
      </c>
      <c r="AQ11" s="22">
        <v>1350469</v>
      </c>
      <c r="AR11" s="23">
        <v>1350319</v>
      </c>
      <c r="AS11" s="23">
        <v>1370899</v>
      </c>
      <c r="AT11" s="23">
        <v>1384618</v>
      </c>
      <c r="AU11" s="23">
        <v>1395334</v>
      </c>
      <c r="AV11" s="23">
        <v>1401132</v>
      </c>
      <c r="AW11" s="23">
        <v>1413190</v>
      </c>
      <c r="AX11" s="23">
        <v>1429076</v>
      </c>
      <c r="AY11" s="23">
        <v>1428073</v>
      </c>
      <c r="AZ11" s="24">
        <v>1400973</v>
      </c>
      <c r="BA11" s="24">
        <v>1417480</v>
      </c>
      <c r="BB11" s="24">
        <v>1430146</v>
      </c>
      <c r="BC11" s="24">
        <v>1436010</v>
      </c>
      <c r="BD11" s="24">
        <v>1449564</v>
      </c>
      <c r="BE11" s="24">
        <v>1410072</v>
      </c>
      <c r="BF11" s="24">
        <v>1416629</v>
      </c>
      <c r="BG11" s="24">
        <v>1427165</v>
      </c>
      <c r="BH11" s="23">
        <v>1436119</v>
      </c>
      <c r="BI11" s="23">
        <v>1446329</v>
      </c>
      <c r="BJ11" s="23">
        <v>1545809</v>
      </c>
      <c r="BK11" s="23">
        <v>1549002</v>
      </c>
      <c r="BL11" s="23">
        <v>1554356</v>
      </c>
      <c r="BM11" s="23">
        <v>1569785</v>
      </c>
      <c r="BN11" s="23">
        <v>1560301</v>
      </c>
      <c r="BO11" s="23">
        <v>1593696</v>
      </c>
      <c r="BP11" s="80">
        <v>1454997</v>
      </c>
      <c r="BQ11" s="80">
        <v>1452658</v>
      </c>
      <c r="BR11" s="80">
        <v>1465265</v>
      </c>
      <c r="BS11" s="80">
        <v>1448285</v>
      </c>
      <c r="BT11" s="65">
        <v>1444482</v>
      </c>
      <c r="BU11" s="65">
        <v>1444867</v>
      </c>
      <c r="BV11" s="26">
        <v>1439143</v>
      </c>
      <c r="BW11" s="62">
        <v>1439324</v>
      </c>
      <c r="BX11" s="62">
        <v>1439132</v>
      </c>
      <c r="BY11" s="62">
        <v>1448316</v>
      </c>
      <c r="BZ11" s="27">
        <v>1434389</v>
      </c>
      <c r="CA11" s="62">
        <v>1437998</v>
      </c>
      <c r="CB11" s="27">
        <v>1439280</v>
      </c>
      <c r="CC11" s="62">
        <v>1437030</v>
      </c>
      <c r="CD11" s="63">
        <v>1442721</v>
      </c>
      <c r="CE11" s="63">
        <v>1444812</v>
      </c>
      <c r="CF11" s="64">
        <v>1445700</v>
      </c>
      <c r="CG11" s="65">
        <v>1415581</v>
      </c>
      <c r="CH11" s="65">
        <v>1388703</v>
      </c>
      <c r="CI11" s="66">
        <v>1355320</v>
      </c>
      <c r="CJ11" s="65">
        <v>1357447</v>
      </c>
      <c r="CK11" s="65">
        <v>1353605</v>
      </c>
      <c r="CL11" s="65">
        <v>1340551</v>
      </c>
      <c r="CM11" s="65">
        <v>1346178</v>
      </c>
      <c r="CN11" s="65">
        <v>1353407</v>
      </c>
      <c r="CO11" s="65">
        <v>1371582</v>
      </c>
      <c r="CP11" s="65">
        <v>1377185</v>
      </c>
      <c r="CQ11" s="65">
        <v>1381470</v>
      </c>
      <c r="CR11" s="65">
        <v>1358477</v>
      </c>
      <c r="CS11" s="65">
        <v>1366508</v>
      </c>
      <c r="CT11" s="65">
        <v>1374665</v>
      </c>
      <c r="CU11" s="65">
        <v>1380002</v>
      </c>
      <c r="CV11" s="67">
        <v>1382211</v>
      </c>
      <c r="CW11" s="67">
        <v>1388944</v>
      </c>
      <c r="CX11" s="67">
        <v>1407220</v>
      </c>
      <c r="CY11" s="67">
        <v>1420257</v>
      </c>
      <c r="CZ11" s="67">
        <v>1428146</v>
      </c>
      <c r="DA11" s="67">
        <v>1441318</v>
      </c>
      <c r="DB11" s="67">
        <v>1451791</v>
      </c>
      <c r="DC11" s="67">
        <v>1447086</v>
      </c>
      <c r="DD11" s="67">
        <v>1458516</v>
      </c>
      <c r="DE11" s="67">
        <v>1467024</v>
      </c>
      <c r="DF11" s="67">
        <v>1455001</v>
      </c>
      <c r="DG11" s="67">
        <v>1455302</v>
      </c>
      <c r="DH11" s="67">
        <v>1465556</v>
      </c>
      <c r="DI11" s="67">
        <v>1494942</v>
      </c>
      <c r="DJ11" s="67">
        <v>1499759</v>
      </c>
      <c r="DK11" s="67">
        <v>1498185</v>
      </c>
      <c r="DL11" s="67">
        <v>1504064</v>
      </c>
      <c r="DM11" s="67">
        <v>1514968</v>
      </c>
      <c r="DN11" s="67">
        <v>1525039</v>
      </c>
      <c r="DO11" s="67">
        <v>1513256</v>
      </c>
      <c r="DP11" s="67">
        <v>1522947</v>
      </c>
      <c r="DQ11" s="67">
        <v>1530175</v>
      </c>
      <c r="DR11" s="67">
        <v>1535047</v>
      </c>
      <c r="DS11" s="67">
        <v>1540098</v>
      </c>
      <c r="DT11" s="67">
        <v>1544459</v>
      </c>
      <c r="DU11" s="67">
        <v>1553552</v>
      </c>
      <c r="DV11" s="67">
        <v>1555954</v>
      </c>
      <c r="DW11" s="67">
        <v>1575010</v>
      </c>
      <c r="DX11" s="67">
        <v>1587442</v>
      </c>
      <c r="DY11" s="67">
        <v>1595370</v>
      </c>
      <c r="DZ11" s="67">
        <v>1603592</v>
      </c>
      <c r="EA11" s="67">
        <v>1610774</v>
      </c>
      <c r="EB11" s="67">
        <v>1617945</v>
      </c>
      <c r="EC11" s="6"/>
      <c r="ED11" s="6"/>
      <c r="EE11" s="6"/>
    </row>
    <row r="12" spans="1:135" s="36" customFormat="1" x14ac:dyDescent="0.25">
      <c r="A12" s="21" t="s">
        <v>7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3"/>
      <c r="AS12" s="23"/>
      <c r="AT12" s="23"/>
      <c r="AU12" s="23"/>
      <c r="AV12" s="23"/>
      <c r="AW12" s="23"/>
      <c r="AX12" s="23"/>
      <c r="AY12" s="23"/>
      <c r="AZ12" s="24"/>
      <c r="BA12" s="24"/>
      <c r="BB12" s="24"/>
      <c r="BC12" s="24"/>
      <c r="BD12" s="24"/>
      <c r="BE12" s="24"/>
      <c r="BF12" s="24"/>
      <c r="BG12" s="24"/>
      <c r="BH12" s="23"/>
      <c r="BI12" s="23"/>
      <c r="BJ12" s="23"/>
      <c r="BK12" s="23"/>
      <c r="BL12" s="23"/>
      <c r="BM12" s="23"/>
      <c r="BN12" s="23"/>
      <c r="BO12" s="23"/>
      <c r="BP12" s="80">
        <v>162495</v>
      </c>
      <c r="BQ12" s="80">
        <v>164522</v>
      </c>
      <c r="BR12" s="80">
        <v>166226</v>
      </c>
      <c r="BS12" s="80">
        <v>167610</v>
      </c>
      <c r="BT12" s="65">
        <v>169656</v>
      </c>
      <c r="BU12" s="65">
        <v>170435</v>
      </c>
      <c r="BV12" s="26">
        <v>173754</v>
      </c>
      <c r="BW12" s="62">
        <v>174552</v>
      </c>
      <c r="BX12" s="62">
        <v>176426</v>
      </c>
      <c r="BY12" s="62">
        <v>178112</v>
      </c>
      <c r="BZ12" s="27">
        <v>177586</v>
      </c>
      <c r="CA12" s="62">
        <v>179710</v>
      </c>
      <c r="CB12" s="62">
        <v>179554</v>
      </c>
      <c r="CC12" s="62">
        <v>173699</v>
      </c>
      <c r="CD12" s="63">
        <v>174865</v>
      </c>
      <c r="CE12" s="63">
        <v>177205</v>
      </c>
      <c r="CF12" s="64">
        <v>180111</v>
      </c>
      <c r="CG12" s="65">
        <v>181804</v>
      </c>
      <c r="CH12" s="65">
        <v>182453</v>
      </c>
      <c r="CI12" s="66">
        <v>184220</v>
      </c>
      <c r="CJ12" s="65">
        <v>186194</v>
      </c>
      <c r="CK12" s="65">
        <v>186098</v>
      </c>
      <c r="CL12" s="65">
        <v>186843</v>
      </c>
      <c r="CM12" s="65">
        <v>186805</v>
      </c>
      <c r="CN12" s="65">
        <v>188766</v>
      </c>
      <c r="CO12" s="65">
        <v>190628</v>
      </c>
      <c r="CP12" s="65">
        <v>191997</v>
      </c>
      <c r="CQ12" s="65">
        <v>189977</v>
      </c>
      <c r="CR12" s="65">
        <v>192035</v>
      </c>
      <c r="CS12" s="65">
        <v>191255</v>
      </c>
      <c r="CT12" s="65">
        <v>190229</v>
      </c>
      <c r="CU12" s="65">
        <v>190226</v>
      </c>
      <c r="CV12" s="67">
        <v>183406</v>
      </c>
      <c r="CW12" s="67">
        <v>181565</v>
      </c>
      <c r="CX12" s="67">
        <v>184691</v>
      </c>
      <c r="CY12" s="67">
        <v>183886</v>
      </c>
      <c r="CZ12" s="67">
        <v>181836</v>
      </c>
      <c r="DA12" s="67">
        <v>180688</v>
      </c>
      <c r="DB12" s="67">
        <v>169003</v>
      </c>
      <c r="DC12" s="67">
        <v>160978</v>
      </c>
      <c r="DD12" s="67">
        <v>158763</v>
      </c>
      <c r="DE12" s="67">
        <v>152103</v>
      </c>
      <c r="DF12" s="67">
        <v>151188</v>
      </c>
      <c r="DG12" s="67">
        <v>143439</v>
      </c>
      <c r="DH12" s="67">
        <v>143780</v>
      </c>
      <c r="DI12" s="67">
        <v>142590</v>
      </c>
      <c r="DJ12" s="67">
        <v>142079</v>
      </c>
      <c r="DK12" s="67">
        <v>141103</v>
      </c>
      <c r="DL12" s="67">
        <v>138829</v>
      </c>
      <c r="DM12" s="67">
        <v>138911</v>
      </c>
      <c r="DN12" s="67">
        <v>135818</v>
      </c>
      <c r="DO12" s="67">
        <v>135400</v>
      </c>
      <c r="DP12" s="67">
        <v>132425</v>
      </c>
      <c r="DQ12" s="67">
        <v>131149</v>
      </c>
      <c r="DR12" s="67">
        <v>130753</v>
      </c>
      <c r="DS12" s="67">
        <v>131154</v>
      </c>
      <c r="DT12" s="67">
        <v>130883</v>
      </c>
      <c r="DU12" s="67">
        <v>128410</v>
      </c>
      <c r="DV12" s="67">
        <v>127755</v>
      </c>
      <c r="DW12" s="67">
        <v>126740</v>
      </c>
      <c r="DX12" s="67">
        <v>126056</v>
      </c>
      <c r="DY12" s="67">
        <v>123407</v>
      </c>
      <c r="DZ12" s="67">
        <v>121052</v>
      </c>
      <c r="EA12" s="67">
        <v>120894</v>
      </c>
      <c r="EB12" s="67">
        <v>118920</v>
      </c>
      <c r="EC12" s="6"/>
      <c r="ED12" s="6"/>
      <c r="EE12" s="6"/>
    </row>
    <row r="13" spans="1:135" s="68" customFormat="1" x14ac:dyDescent="0.25">
      <c r="A13" s="21" t="s">
        <v>8</v>
      </c>
      <c r="B13" s="60">
        <v>1343295</v>
      </c>
      <c r="C13" s="60">
        <v>1341631</v>
      </c>
      <c r="D13" s="60">
        <v>1352136</v>
      </c>
      <c r="E13" s="60">
        <v>1360085</v>
      </c>
      <c r="F13" s="60">
        <v>1369285</v>
      </c>
      <c r="G13" s="60">
        <v>1378854</v>
      </c>
      <c r="H13" s="60">
        <v>1386395</v>
      </c>
      <c r="I13" s="60">
        <v>1386553</v>
      </c>
      <c r="J13" s="60">
        <v>1392459</v>
      </c>
      <c r="K13" s="60">
        <v>1401168</v>
      </c>
      <c r="L13" s="60">
        <v>1410174</v>
      </c>
      <c r="M13" s="60">
        <v>1409964</v>
      </c>
      <c r="N13" s="60">
        <v>1418921</v>
      </c>
      <c r="O13" s="60">
        <v>1424670</v>
      </c>
      <c r="P13" s="60">
        <v>1425826</v>
      </c>
      <c r="Q13" s="60">
        <v>1430901</v>
      </c>
      <c r="R13" s="60">
        <v>1439074</v>
      </c>
      <c r="S13" s="60">
        <v>1444572</v>
      </c>
      <c r="T13" s="60">
        <v>1429970</v>
      </c>
      <c r="U13" s="60">
        <v>1437163</v>
      </c>
      <c r="V13" s="60">
        <v>1441833</v>
      </c>
      <c r="W13" s="60">
        <v>1459176</v>
      </c>
      <c r="X13" s="60">
        <f>X10+X11</f>
        <v>1465759</v>
      </c>
      <c r="Y13" s="60">
        <f>Y10+Y11</f>
        <v>1475304</v>
      </c>
      <c r="Z13" s="60">
        <v>1479087</v>
      </c>
      <c r="AA13" s="60">
        <v>1489517</v>
      </c>
      <c r="AB13" s="60">
        <v>1501120</v>
      </c>
      <c r="AC13" s="60">
        <v>1512171</v>
      </c>
      <c r="AD13" s="60">
        <v>1524779</v>
      </c>
      <c r="AE13" s="60">
        <v>1533889</v>
      </c>
      <c r="AF13" s="60">
        <v>1545400</v>
      </c>
      <c r="AG13" s="60">
        <v>1556200</v>
      </c>
      <c r="AH13" s="60">
        <v>1556785</v>
      </c>
      <c r="AI13" s="60">
        <v>1560058</v>
      </c>
      <c r="AJ13" s="60">
        <v>1561740</v>
      </c>
      <c r="AK13" s="60">
        <v>1583685</v>
      </c>
      <c r="AL13" s="60">
        <v>1573350</v>
      </c>
      <c r="AM13" s="60">
        <v>1584527</v>
      </c>
      <c r="AN13" s="60">
        <v>1588293</v>
      </c>
      <c r="AO13" s="60">
        <v>1601412</v>
      </c>
      <c r="AP13" s="60">
        <f>AP10+AP11</f>
        <v>1604014</v>
      </c>
      <c r="AQ13" s="60">
        <v>1618661</v>
      </c>
      <c r="AR13" s="23">
        <v>1619705</v>
      </c>
      <c r="AS13" s="23">
        <v>1639792</v>
      </c>
      <c r="AT13" s="23">
        <v>1649737</v>
      </c>
      <c r="AU13" s="23">
        <v>1660495</v>
      </c>
      <c r="AV13" s="23">
        <v>1669951</v>
      </c>
      <c r="AW13" s="23">
        <v>1678653</v>
      </c>
      <c r="AX13" s="23">
        <v>1694804</v>
      </c>
      <c r="AY13" s="23">
        <v>1694639</v>
      </c>
      <c r="AZ13" s="24">
        <v>1657782</v>
      </c>
      <c r="BA13" s="24">
        <v>1675659</v>
      </c>
      <c r="BB13" s="24">
        <v>1687913</v>
      </c>
      <c r="BC13" s="24">
        <v>1693833</v>
      </c>
      <c r="BD13" s="24">
        <v>1707612</v>
      </c>
      <c r="BE13" s="24">
        <v>1668120</v>
      </c>
      <c r="BF13" s="24">
        <v>1674791</v>
      </c>
      <c r="BG13" s="24">
        <v>1684734</v>
      </c>
      <c r="BH13" s="23">
        <v>1693985</v>
      </c>
      <c r="BI13" s="23">
        <v>1704174</v>
      </c>
      <c r="BJ13" s="23">
        <f>BJ10+BJ11</f>
        <v>1803323</v>
      </c>
      <c r="BK13" s="23">
        <v>1806971</v>
      </c>
      <c r="BL13" s="23">
        <v>1811816</v>
      </c>
      <c r="BM13" s="23">
        <v>1828793</v>
      </c>
      <c r="BN13" s="23">
        <v>1818134</v>
      </c>
      <c r="BO13" s="23">
        <v>1851890</v>
      </c>
      <c r="BP13" s="23">
        <f>1874528+49609</f>
        <v>1924137</v>
      </c>
      <c r="BQ13" s="23">
        <f>1873724+48940</f>
        <v>1922664</v>
      </c>
      <c r="BR13" s="23">
        <f>1888236+48383</f>
        <v>1936619</v>
      </c>
      <c r="BS13" s="23">
        <f>1872055+47756</f>
        <v>1919811</v>
      </c>
      <c r="BT13" s="26">
        <f>1869916+47079</f>
        <v>1916995</v>
      </c>
      <c r="BU13" s="26">
        <f>1868970+46487</f>
        <v>1915457</v>
      </c>
      <c r="BV13" s="26">
        <f>1868282+46126</f>
        <v>1914408</v>
      </c>
      <c r="BW13" s="27">
        <f>1869768+45412</f>
        <v>1915180</v>
      </c>
      <c r="BX13" s="27">
        <f>1871737+44943</f>
        <v>1916680</v>
      </c>
      <c r="BY13" s="27">
        <f>1883084+44560</f>
        <v>1927644</v>
      </c>
      <c r="BZ13" s="27">
        <v>1914164</v>
      </c>
      <c r="CA13" s="61">
        <v>1920898</v>
      </c>
      <c r="CB13" s="27">
        <v>1921488</v>
      </c>
      <c r="CC13" s="62">
        <v>1913781</v>
      </c>
      <c r="CD13" s="63">
        <v>1919595</v>
      </c>
      <c r="CE13" s="63">
        <v>1917758</v>
      </c>
      <c r="CF13" s="64">
        <v>1922606</v>
      </c>
      <c r="CG13" s="65">
        <v>1893620</v>
      </c>
      <c r="CH13" s="65">
        <v>1871134</v>
      </c>
      <c r="CI13" s="66">
        <v>1839705</v>
      </c>
      <c r="CJ13" s="65">
        <v>1844793</v>
      </c>
      <c r="CK13" s="65">
        <v>1841288</v>
      </c>
      <c r="CL13" s="65">
        <v>1824724</v>
      </c>
      <c r="CM13" s="65">
        <v>1833628</v>
      </c>
      <c r="CN13" s="65">
        <v>1842912</v>
      </c>
      <c r="CO13" s="65">
        <v>1862385</v>
      </c>
      <c r="CP13" s="65">
        <v>1869958</v>
      </c>
      <c r="CQ13" s="65">
        <v>1870354</v>
      </c>
      <c r="CR13" s="65">
        <v>1848699</v>
      </c>
      <c r="CS13" s="65">
        <v>1855167</v>
      </c>
      <c r="CT13" s="65">
        <v>1862104</v>
      </c>
      <c r="CU13" s="65">
        <v>1830879</v>
      </c>
      <c r="CV13" s="67">
        <v>1831220</v>
      </c>
      <c r="CW13" s="67">
        <v>1836228</v>
      </c>
      <c r="CX13" s="67">
        <v>1857157</v>
      </c>
      <c r="CY13" s="67">
        <v>1870573</v>
      </c>
      <c r="CZ13" s="67">
        <v>1878063</v>
      </c>
      <c r="DA13" s="67">
        <v>1889479</v>
      </c>
      <c r="DB13" s="67">
        <v>1894664</v>
      </c>
      <c r="DC13" s="67">
        <v>1884084</v>
      </c>
      <c r="DD13" s="67">
        <v>1892185</v>
      </c>
      <c r="DE13" s="67">
        <v>1898838</v>
      </c>
      <c r="DF13" s="67">
        <v>1886058</v>
      </c>
      <c r="DG13" s="67">
        <v>1873432</v>
      </c>
      <c r="DH13" s="67">
        <v>1881031</v>
      </c>
      <c r="DI13" s="67">
        <v>1908396</v>
      </c>
      <c r="DJ13" s="67">
        <v>1911713</v>
      </c>
      <c r="DK13" s="67">
        <v>1908370</v>
      </c>
      <c r="DL13" s="67">
        <v>1906560</v>
      </c>
      <c r="DM13" s="67">
        <v>1914045</v>
      </c>
      <c r="DN13" s="67">
        <v>1917614</v>
      </c>
      <c r="DO13" s="67">
        <v>1899109</v>
      </c>
      <c r="DP13" s="67">
        <v>1904585</v>
      </c>
      <c r="DQ13" s="67">
        <v>1910302</v>
      </c>
      <c r="DR13" s="67">
        <v>1913509</v>
      </c>
      <c r="DS13" s="67">
        <v>1918243</v>
      </c>
      <c r="DT13" s="67">
        <v>1921964</v>
      </c>
      <c r="DU13" s="67">
        <v>1927376</v>
      </c>
      <c r="DV13" s="67">
        <v>1920557</v>
      </c>
      <c r="DW13" s="67">
        <v>1938294</v>
      </c>
      <c r="DX13" s="67">
        <v>1950513</v>
      </c>
      <c r="DY13" s="67">
        <v>1956064</v>
      </c>
      <c r="DZ13" s="67">
        <v>1962084</v>
      </c>
      <c r="EA13" s="67">
        <v>1969082</v>
      </c>
      <c r="EB13" s="67">
        <v>1973074</v>
      </c>
      <c r="EC13" s="6"/>
      <c r="ED13" s="6"/>
      <c r="EE13" s="6"/>
    </row>
    <row r="14" spans="1:135" s="36" customFormat="1" x14ac:dyDescent="0.25">
      <c r="A14" s="81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3"/>
      <c r="AS14" s="23"/>
      <c r="AT14" s="23"/>
      <c r="AU14" s="23"/>
      <c r="AV14" s="23"/>
      <c r="AW14" s="23"/>
      <c r="AX14" s="23"/>
      <c r="AY14" s="23"/>
      <c r="AZ14" s="24"/>
      <c r="BA14" s="24"/>
      <c r="BB14" s="24"/>
      <c r="BC14" s="24"/>
      <c r="BD14" s="24"/>
      <c r="BE14" s="24"/>
      <c r="BF14" s="25"/>
      <c r="BG14" s="24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6"/>
      <c r="BU14" s="26"/>
      <c r="BV14" s="26"/>
      <c r="BW14" s="27"/>
      <c r="BX14" s="27"/>
      <c r="BY14" s="27"/>
      <c r="BZ14" s="27"/>
      <c r="CA14" s="27"/>
      <c r="CB14" s="27"/>
      <c r="CC14" s="27"/>
      <c r="CD14" s="28"/>
      <c r="CE14" s="28"/>
      <c r="CF14" s="64"/>
      <c r="CG14" s="65"/>
      <c r="CH14" s="65"/>
      <c r="CI14" s="66"/>
      <c r="CJ14" s="65"/>
      <c r="CK14" s="65"/>
      <c r="CL14" s="65"/>
      <c r="CM14" s="65"/>
      <c r="CN14" s="65"/>
      <c r="CO14" s="65"/>
      <c r="CP14" s="65"/>
      <c r="CQ14" s="65"/>
      <c r="CR14" s="65"/>
      <c r="CS14" s="65"/>
      <c r="CT14" s="65"/>
      <c r="CU14" s="65"/>
      <c r="CV14" s="67"/>
      <c r="CW14" s="67"/>
      <c r="CX14" s="67"/>
      <c r="CY14" s="67"/>
      <c r="CZ14" s="67"/>
      <c r="DA14" s="67"/>
      <c r="DB14" s="67"/>
      <c r="DC14" s="67"/>
      <c r="DD14" s="67"/>
      <c r="DE14" s="67"/>
      <c r="DF14" s="67"/>
      <c r="DG14" s="67"/>
      <c r="DH14" s="67"/>
      <c r="DI14" s="67"/>
      <c r="DJ14" s="67"/>
      <c r="DK14" s="67"/>
      <c r="DL14" s="67"/>
      <c r="DM14" s="67"/>
      <c r="DN14" s="67"/>
      <c r="DO14" s="67"/>
      <c r="DP14" s="67"/>
      <c r="DQ14" s="67"/>
      <c r="DR14" s="67"/>
      <c r="DS14" s="67"/>
      <c r="DT14" s="67"/>
      <c r="DU14" s="67"/>
      <c r="DV14" s="67"/>
      <c r="DW14" s="67"/>
      <c r="DX14" s="67"/>
      <c r="DY14" s="67"/>
      <c r="DZ14" s="67"/>
      <c r="EA14" s="67"/>
      <c r="EB14" s="67"/>
      <c r="EC14" s="6"/>
      <c r="ED14" s="6"/>
      <c r="EE14" s="6"/>
    </row>
    <row r="15" spans="1:135" s="68" customFormat="1" x14ac:dyDescent="0.25">
      <c r="A15" s="21" t="s">
        <v>9</v>
      </c>
      <c r="B15" s="60">
        <v>1777.4069999999999</v>
      </c>
      <c r="C15" s="60">
        <v>1936.1579999999999</v>
      </c>
      <c r="D15" s="60">
        <v>1783.1</v>
      </c>
      <c r="E15" s="60">
        <v>1826.7139999999999</v>
      </c>
      <c r="F15" s="60">
        <v>1802.921</v>
      </c>
      <c r="G15" s="60">
        <v>2058.0140000000001</v>
      </c>
      <c r="H15" s="60">
        <v>1840.4</v>
      </c>
      <c r="I15" s="60">
        <v>1876.7748510900001</v>
      </c>
      <c r="J15" s="60">
        <v>2145.3510000000001</v>
      </c>
      <c r="K15" s="60">
        <v>1888.6757088499999</v>
      </c>
      <c r="L15" s="60">
        <v>1936.9884865000001</v>
      </c>
      <c r="M15" s="60">
        <v>2030.9</v>
      </c>
      <c r="N15" s="60">
        <v>1944.5847732499999</v>
      </c>
      <c r="O15" s="60">
        <v>2204.8490000000002</v>
      </c>
      <c r="P15" s="60">
        <v>2184</v>
      </c>
      <c r="Q15" s="60">
        <v>1998.104</v>
      </c>
      <c r="R15" s="60">
        <v>2287.8440000000001</v>
      </c>
      <c r="S15" s="60">
        <v>2010.63382864</v>
      </c>
      <c r="T15" s="60">
        <v>2051.136</v>
      </c>
      <c r="U15" s="60">
        <v>2096.4110000000001</v>
      </c>
      <c r="V15" s="60">
        <v>2069.3939999999998</v>
      </c>
      <c r="W15" s="60">
        <v>2360.2869999999998</v>
      </c>
      <c r="X15" s="60">
        <v>2150.1</v>
      </c>
      <c r="Y15" s="60">
        <v>2083.1619999999998</v>
      </c>
      <c r="Z15" s="60">
        <v>2375.2124715299997</v>
      </c>
      <c r="AA15" s="60">
        <v>2762.3</v>
      </c>
      <c r="AB15" s="60">
        <v>2128.5</v>
      </c>
      <c r="AC15" s="60">
        <v>2127.5531944978407</v>
      </c>
      <c r="AD15" s="60">
        <v>2183.9802014154002</v>
      </c>
      <c r="AE15" s="60">
        <v>2170.4123403595731</v>
      </c>
      <c r="AF15" s="60">
        <v>2511.826</v>
      </c>
      <c r="AG15" s="60">
        <v>2502.8000000000002</v>
      </c>
      <c r="AH15" s="60">
        <v>2205.2550000000001</v>
      </c>
      <c r="AI15" s="60">
        <v>2592.556</v>
      </c>
      <c r="AJ15" s="60">
        <v>2289.9284545</v>
      </c>
      <c r="AK15" s="60">
        <v>2207.8710000000001</v>
      </c>
      <c r="AL15" s="60">
        <v>2604.3139999999999</v>
      </c>
      <c r="AM15" s="60">
        <v>2217.2256069599998</v>
      </c>
      <c r="AN15" s="60">
        <v>2234.4</v>
      </c>
      <c r="AO15" s="60">
        <v>2571.6</v>
      </c>
      <c r="AP15" s="60">
        <v>2239.1999999999998</v>
      </c>
      <c r="AQ15" s="60">
        <v>2221.5</v>
      </c>
      <c r="AR15" s="23">
        <v>2595.4</v>
      </c>
      <c r="AS15" s="23">
        <v>2286.6660000000002</v>
      </c>
      <c r="AT15" s="23">
        <v>2282.6999999999998</v>
      </c>
      <c r="AU15" s="23">
        <v>2340.1999999999998</v>
      </c>
      <c r="AV15" s="23">
        <v>2392.2612589599999</v>
      </c>
      <c r="AW15" s="23">
        <v>2750.5519697300001</v>
      </c>
      <c r="AX15" s="23">
        <v>2666.4</v>
      </c>
      <c r="AY15" s="23">
        <v>2280.1999999999998</v>
      </c>
      <c r="AZ15" s="24">
        <v>2735.3</v>
      </c>
      <c r="BA15" s="24">
        <v>2314.1048989700002</v>
      </c>
      <c r="BB15" s="24">
        <v>2280</v>
      </c>
      <c r="BC15" s="24">
        <v>2581.5</v>
      </c>
      <c r="BD15" s="24">
        <v>2308.8000000000002</v>
      </c>
      <c r="BE15" s="24">
        <v>2321.5</v>
      </c>
      <c r="BF15" s="24">
        <v>2358.1169850000001</v>
      </c>
      <c r="BG15" s="24">
        <v>2449.8000000000002</v>
      </c>
      <c r="BH15" s="23">
        <v>2485.6527569999998</v>
      </c>
      <c r="BI15" s="23">
        <v>2396</v>
      </c>
      <c r="BJ15" s="23">
        <v>2764.0099570000002</v>
      </c>
      <c r="BK15" s="23">
        <v>2372.6371899999999</v>
      </c>
      <c r="BL15" s="23">
        <v>2706.1488840000002</v>
      </c>
      <c r="BM15" s="23">
        <v>2449.113409</v>
      </c>
      <c r="BN15" s="23">
        <v>2420.4845799999998</v>
      </c>
      <c r="BO15" s="23">
        <v>2455.3000000000002</v>
      </c>
      <c r="BP15" s="23">
        <f>2471.9+450</f>
        <v>2921.9</v>
      </c>
      <c r="BQ15" s="23">
        <f>2773.9+454</f>
        <v>3227.9</v>
      </c>
      <c r="BR15" s="23">
        <f>2498.08+450</f>
        <v>2948.08</v>
      </c>
      <c r="BS15" s="23">
        <f>2541.659+454</f>
        <v>2995.6590000000001</v>
      </c>
      <c r="BT15" s="26">
        <f>2900.8+437</f>
        <v>3337.8</v>
      </c>
      <c r="BU15" s="26">
        <f>2534+434</f>
        <v>2968</v>
      </c>
      <c r="BV15" s="82">
        <f>2808+437</f>
        <v>3245</v>
      </c>
      <c r="BW15" s="27">
        <f>2495+426</f>
        <v>2921</v>
      </c>
      <c r="BX15" s="27">
        <f>2546+424</f>
        <v>2970</v>
      </c>
      <c r="BY15" s="61">
        <f>2529+420</f>
        <v>2949</v>
      </c>
      <c r="BZ15" s="27">
        <f>2821+416</f>
        <v>3237</v>
      </c>
      <c r="CA15" s="63">
        <v>2930</v>
      </c>
      <c r="CB15" s="63">
        <v>2944</v>
      </c>
      <c r="CC15" s="62">
        <v>3301</v>
      </c>
      <c r="CD15" s="63">
        <v>3007.3960704299998</v>
      </c>
      <c r="CE15" s="63">
        <v>3055.2706020000001</v>
      </c>
      <c r="CF15" s="64">
        <v>3014.6622389899999</v>
      </c>
      <c r="CG15" s="65">
        <v>2959.2752959999998</v>
      </c>
      <c r="CH15" s="65">
        <v>3259.6727390000001</v>
      </c>
      <c r="CI15" s="66">
        <v>3295.8086929999999</v>
      </c>
      <c r="CJ15" s="65">
        <v>3345.7006962800001</v>
      </c>
      <c r="CK15" s="65">
        <v>3008.96492554</v>
      </c>
      <c r="CL15" s="65">
        <v>3335.5556470000001</v>
      </c>
      <c r="CM15" s="65">
        <v>3063.3631915100004</v>
      </c>
      <c r="CN15" s="65">
        <v>2832</v>
      </c>
      <c r="CO15" s="65">
        <v>2706</v>
      </c>
      <c r="CP15" s="65">
        <v>3008</v>
      </c>
      <c r="CQ15" s="65">
        <v>3385</v>
      </c>
      <c r="CR15" s="65">
        <v>2992</v>
      </c>
      <c r="CS15" s="65">
        <v>2913</v>
      </c>
      <c r="CT15" s="65">
        <v>3124.2837824799999</v>
      </c>
      <c r="CU15" s="65">
        <v>2159.45455236</v>
      </c>
      <c r="CV15" s="67">
        <v>2063</v>
      </c>
      <c r="CW15" s="67">
        <v>2194</v>
      </c>
      <c r="CX15" s="67">
        <v>2110</v>
      </c>
      <c r="CY15" s="83">
        <v>2255</v>
      </c>
      <c r="CZ15" s="67">
        <v>2272</v>
      </c>
      <c r="DA15" s="67">
        <v>2293</v>
      </c>
      <c r="DB15" s="67">
        <v>2327</v>
      </c>
      <c r="DC15" s="67">
        <v>2328</v>
      </c>
      <c r="DD15" s="67">
        <v>2451</v>
      </c>
      <c r="DE15" s="67">
        <v>2652</v>
      </c>
      <c r="DF15" s="67">
        <v>2665.16390813</v>
      </c>
      <c r="DG15" s="67">
        <v>2148.6159238399996</v>
      </c>
      <c r="DH15" s="67">
        <v>2158.6222085500003</v>
      </c>
      <c r="DI15" s="67">
        <v>2248.8313918000003</v>
      </c>
      <c r="DJ15" s="67">
        <v>2298.0797476099997</v>
      </c>
      <c r="DK15" s="67">
        <v>2354.6377379099999</v>
      </c>
      <c r="DL15" s="67">
        <v>2381.33417581</v>
      </c>
      <c r="DM15" s="67">
        <v>2398.2483654299999</v>
      </c>
      <c r="DN15" s="67">
        <v>2745.0720761500002</v>
      </c>
      <c r="DO15" s="67">
        <v>2494</v>
      </c>
      <c r="DP15" s="67">
        <v>2405.4169675999997</v>
      </c>
      <c r="DQ15" s="67">
        <v>2315</v>
      </c>
      <c r="DR15" s="67">
        <v>2589.7563914799994</v>
      </c>
      <c r="DS15" s="67">
        <v>2382.8563930400001</v>
      </c>
      <c r="DT15" s="67">
        <v>2686.3684360999996</v>
      </c>
      <c r="DU15" s="67">
        <v>2454</v>
      </c>
      <c r="DV15" s="67">
        <v>2510.63570028</v>
      </c>
      <c r="DW15" s="67">
        <v>2675.8769405900002</v>
      </c>
      <c r="DX15" s="67">
        <v>2410.9676645999998</v>
      </c>
      <c r="DY15" s="67">
        <v>2526.6559528599996</v>
      </c>
      <c r="DZ15" s="67">
        <v>2674.4773491099995</v>
      </c>
      <c r="EA15" s="67">
        <v>2684.9210991499999</v>
      </c>
      <c r="EB15" s="67">
        <v>2639.3560423399995</v>
      </c>
      <c r="EC15" s="6"/>
      <c r="ED15" s="6"/>
      <c r="EE15" s="6"/>
    </row>
    <row r="16" spans="1:135" s="68" customFormat="1" x14ac:dyDescent="0.25">
      <c r="A16" s="21" t="s">
        <v>10</v>
      </c>
      <c r="B16" s="60"/>
      <c r="C16" s="60"/>
      <c r="D16" s="60">
        <v>95</v>
      </c>
      <c r="E16" s="60"/>
      <c r="F16" s="60"/>
      <c r="G16" s="60">
        <v>78.242999999999995</v>
      </c>
      <c r="H16" s="60"/>
      <c r="I16" s="60"/>
      <c r="J16" s="60">
        <v>83.507603654000008</v>
      </c>
      <c r="K16" s="60"/>
      <c r="L16" s="60"/>
      <c r="M16" s="60">
        <v>87.3</v>
      </c>
      <c r="N16" s="60"/>
      <c r="O16" s="60"/>
      <c r="P16" s="60">
        <v>89.837412358800009</v>
      </c>
      <c r="Q16" s="60"/>
      <c r="R16" s="60">
        <v>115.1</v>
      </c>
      <c r="S16" s="60"/>
      <c r="T16" s="60"/>
      <c r="U16" s="60">
        <v>117.9</v>
      </c>
      <c r="V16" s="60"/>
      <c r="W16" s="60"/>
      <c r="X16" s="60">
        <v>124.21299999999999</v>
      </c>
      <c r="Y16" s="60"/>
      <c r="Z16" s="60"/>
      <c r="AA16" s="60">
        <v>139.63999999999999</v>
      </c>
      <c r="AB16" s="60"/>
      <c r="AC16" s="60"/>
      <c r="AD16" s="60">
        <v>150.70099999999999</v>
      </c>
      <c r="AE16" s="60"/>
      <c r="AF16" s="60"/>
      <c r="AG16" s="60">
        <v>158.79</v>
      </c>
      <c r="AH16" s="60"/>
      <c r="AI16" s="60"/>
      <c r="AJ16" s="60">
        <v>180.48079826594008</v>
      </c>
      <c r="AK16" s="60"/>
      <c r="AL16" s="60"/>
      <c r="AM16" s="60">
        <v>198.345</v>
      </c>
      <c r="AN16" s="60"/>
      <c r="AO16" s="60"/>
      <c r="AP16" s="60">
        <v>198.8</v>
      </c>
      <c r="AQ16" s="60"/>
      <c r="AR16" s="23"/>
      <c r="AS16" s="23">
        <v>175.7</v>
      </c>
      <c r="AT16" s="23"/>
      <c r="AU16" s="23"/>
      <c r="AV16" s="23">
        <v>202.73486250069999</v>
      </c>
      <c r="AW16" s="23"/>
      <c r="AX16" s="23"/>
      <c r="AY16" s="23">
        <v>207.7</v>
      </c>
      <c r="AZ16" s="24"/>
      <c r="BA16" s="24"/>
      <c r="BB16" s="24">
        <v>204.64500000000001</v>
      </c>
      <c r="BC16" s="24"/>
      <c r="BD16" s="24"/>
      <c r="BE16" s="24">
        <v>214.02099999999999</v>
      </c>
      <c r="BF16" s="24"/>
      <c r="BG16" s="24"/>
      <c r="BH16" s="23">
        <v>193.3</v>
      </c>
      <c r="BI16" s="23"/>
      <c r="BJ16" s="23"/>
      <c r="BK16" s="23">
        <v>201.47935059</v>
      </c>
      <c r="BL16" s="23"/>
      <c r="BM16" s="23"/>
      <c r="BN16" s="23">
        <v>174.6</v>
      </c>
      <c r="BO16" s="23"/>
      <c r="BP16" s="23"/>
      <c r="BQ16" s="23">
        <f>192.552+35</f>
        <v>227.55199999999999</v>
      </c>
      <c r="BR16" s="23"/>
      <c r="BS16" s="23"/>
      <c r="BT16" s="26">
        <f>160+37</f>
        <v>197</v>
      </c>
      <c r="BU16" s="26"/>
      <c r="BV16" s="26"/>
      <c r="BW16" s="27">
        <f>150+39</f>
        <v>189</v>
      </c>
      <c r="BX16" s="27"/>
      <c r="BY16" s="27"/>
      <c r="BZ16" s="84">
        <f>((172+33)*1000000)/1000000</f>
        <v>205</v>
      </c>
      <c r="CA16" s="27"/>
      <c r="CB16" s="27"/>
      <c r="CC16" s="62">
        <f>202+25</f>
        <v>227</v>
      </c>
      <c r="CD16" s="85"/>
      <c r="CE16" s="85"/>
      <c r="CF16" s="86">
        <f>125+38</f>
        <v>163</v>
      </c>
      <c r="CG16" s="82"/>
      <c r="CH16" s="82"/>
      <c r="CI16" s="87">
        <f>134+34</f>
        <v>168</v>
      </c>
      <c r="CJ16" s="65"/>
      <c r="CK16" s="65"/>
      <c r="CL16" s="65">
        <f>131+36</f>
        <v>167</v>
      </c>
      <c r="CM16" s="65"/>
      <c r="CN16" s="65"/>
      <c r="CO16" s="65">
        <v>173</v>
      </c>
      <c r="CP16" s="65"/>
      <c r="CQ16" s="65"/>
      <c r="CR16" s="65">
        <v>126</v>
      </c>
      <c r="CS16" s="65"/>
      <c r="CT16" s="65"/>
      <c r="CU16" s="65">
        <v>89</v>
      </c>
      <c r="CV16" s="83"/>
      <c r="CW16" s="83"/>
      <c r="CX16" s="83">
        <v>95</v>
      </c>
      <c r="CY16" s="67"/>
      <c r="CZ16" s="83"/>
      <c r="DA16" s="83">
        <v>102</v>
      </c>
      <c r="DB16" s="83"/>
      <c r="DC16" s="67"/>
      <c r="DD16" s="83">
        <v>89</v>
      </c>
      <c r="DE16" s="67"/>
      <c r="DF16" s="67"/>
      <c r="DG16" s="67">
        <v>130</v>
      </c>
      <c r="DH16" s="67"/>
      <c r="DI16" s="67"/>
      <c r="DJ16" s="67">
        <v>116</v>
      </c>
      <c r="DK16" s="67"/>
      <c r="DL16" s="67"/>
      <c r="DM16" s="83">
        <v>112</v>
      </c>
      <c r="DN16" s="67"/>
      <c r="DO16" s="67"/>
      <c r="DP16" s="83">
        <v>95</v>
      </c>
      <c r="DQ16" s="67"/>
      <c r="DR16" s="67"/>
      <c r="DS16" s="83">
        <v>97</v>
      </c>
      <c r="DT16" s="83"/>
      <c r="DU16" s="83"/>
      <c r="DV16" s="83">
        <v>85.713477940000004</v>
      </c>
      <c r="DW16" s="83"/>
      <c r="DX16" s="83"/>
      <c r="DY16" s="83">
        <v>86.654195060000006</v>
      </c>
      <c r="DZ16" s="83"/>
      <c r="EA16" s="83"/>
      <c r="EB16" s="83"/>
      <c r="EC16" s="6"/>
      <c r="ED16" s="6"/>
      <c r="EE16" s="6"/>
    </row>
    <row r="17" spans="1:135" s="49" customFormat="1" ht="19.5" thickBot="1" x14ac:dyDescent="0.3">
      <c r="A17" s="88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90"/>
      <c r="BU17" s="90"/>
      <c r="BV17" s="90"/>
      <c r="BW17" s="91"/>
      <c r="BX17" s="91"/>
      <c r="BY17" s="91"/>
      <c r="BZ17" s="91"/>
      <c r="CA17" s="91"/>
      <c r="CB17" s="91"/>
      <c r="CC17" s="91"/>
      <c r="CD17" s="92"/>
      <c r="CE17" s="92"/>
      <c r="CF17" s="93"/>
      <c r="CG17" s="90"/>
      <c r="CH17" s="90"/>
      <c r="CI17" s="94"/>
      <c r="CJ17" s="90"/>
      <c r="CK17" s="90"/>
      <c r="CL17" s="90"/>
      <c r="CM17" s="90"/>
      <c r="CN17" s="90"/>
      <c r="CO17" s="90"/>
      <c r="CP17" s="90"/>
      <c r="CQ17" s="90"/>
      <c r="CR17" s="90"/>
      <c r="CS17" s="90"/>
      <c r="CT17" s="90"/>
      <c r="CU17" s="90"/>
      <c r="CV17" s="95"/>
      <c r="CW17" s="95"/>
      <c r="CX17" s="95"/>
      <c r="CY17" s="95"/>
      <c r="CZ17" s="95"/>
      <c r="DA17" s="95"/>
      <c r="DB17" s="95"/>
      <c r="DC17" s="95"/>
      <c r="DD17" s="95"/>
      <c r="DE17" s="95"/>
      <c r="DF17" s="95"/>
      <c r="DG17" s="95"/>
      <c r="DH17" s="95"/>
      <c r="DI17" s="95"/>
      <c r="DJ17" s="95"/>
      <c r="DK17" s="95"/>
      <c r="DL17" s="95"/>
      <c r="DM17" s="95"/>
      <c r="DN17" s="95"/>
      <c r="DO17" s="95"/>
      <c r="DP17" s="95"/>
      <c r="DQ17" s="95"/>
      <c r="DR17" s="95"/>
      <c r="DS17" s="95"/>
      <c r="DT17" s="95"/>
      <c r="DU17" s="95"/>
      <c r="DV17" s="95"/>
      <c r="DW17" s="95"/>
      <c r="DX17" s="95"/>
      <c r="DY17" s="95"/>
      <c r="DZ17" s="95"/>
      <c r="EA17" s="95"/>
      <c r="EB17" s="95"/>
      <c r="EC17" s="6"/>
      <c r="ED17" s="6"/>
      <c r="EE17" s="6"/>
    </row>
    <row r="18" spans="1:135" s="97" customFormat="1" ht="18" thickTop="1" x14ac:dyDescent="0.25">
      <c r="A18" s="96" t="s">
        <v>11</v>
      </c>
      <c r="EC18" s="6"/>
      <c r="ED18" s="6"/>
      <c r="EE18" s="6"/>
    </row>
    <row r="19" spans="1:135" s="97" customFormat="1" ht="17.25" x14ac:dyDescent="0.25">
      <c r="A19" s="96" t="s">
        <v>12</v>
      </c>
      <c r="DS19" s="98"/>
      <c r="EC19" s="6"/>
      <c r="ED19" s="6"/>
      <c r="EE19" s="6"/>
    </row>
    <row r="20" spans="1:135" s="97" customFormat="1" ht="17.25" x14ac:dyDescent="0.25">
      <c r="A20" s="96" t="s">
        <v>13</v>
      </c>
      <c r="DR20" s="98"/>
      <c r="EA20" s="98"/>
      <c r="EB20" s="98"/>
      <c r="EC20" s="6"/>
      <c r="ED20" s="6"/>
      <c r="EE20" s="6"/>
    </row>
    <row r="21" spans="1:135" s="99" customFormat="1" x14ac:dyDescent="0.25"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96"/>
      <c r="AV21" s="96"/>
      <c r="AW21" s="96"/>
      <c r="AX21" s="96"/>
      <c r="AY21" s="96"/>
      <c r="AZ21" s="96"/>
      <c r="BA21" s="96"/>
      <c r="BB21" s="96"/>
      <c r="BC21" s="96"/>
      <c r="BD21" s="96"/>
      <c r="BE21" s="96"/>
      <c r="BF21" s="96"/>
      <c r="BG21" s="96"/>
      <c r="BH21" s="96"/>
      <c r="BI21" s="96"/>
      <c r="BJ21" s="96"/>
      <c r="BK21" s="96"/>
      <c r="BL21" s="96"/>
      <c r="BM21" s="96"/>
      <c r="BN21" s="96"/>
      <c r="BO21" s="96"/>
      <c r="BP21" s="96"/>
      <c r="BQ21" s="96"/>
      <c r="BR21" s="96"/>
      <c r="BS21" s="96"/>
      <c r="BT21" s="96"/>
      <c r="BU21" s="97"/>
      <c r="BV21" s="97"/>
      <c r="BW21" s="100"/>
      <c r="BX21" s="100"/>
      <c r="BY21" s="100"/>
      <c r="BZ21" s="100"/>
      <c r="CA21" s="100"/>
      <c r="CB21" s="100"/>
      <c r="CC21" s="100"/>
      <c r="CD21" s="100"/>
      <c r="CE21" s="100"/>
      <c r="CF21" s="101"/>
      <c r="CG21" s="101"/>
      <c r="CH21" s="101"/>
      <c r="CI21" s="101"/>
      <c r="CJ21" s="101"/>
      <c r="CK21" s="101"/>
      <c r="CL21" s="101"/>
      <c r="CM21" s="101"/>
      <c r="CN21" s="101"/>
      <c r="CO21" s="101"/>
      <c r="CP21" s="101"/>
      <c r="CQ21" s="101"/>
      <c r="CR21" s="101"/>
      <c r="CS21" s="101"/>
      <c r="CT21" s="101"/>
      <c r="CU21" s="101"/>
      <c r="CV21" s="101"/>
      <c r="CW21" s="101"/>
      <c r="CX21" s="101"/>
      <c r="CY21" s="101"/>
      <c r="CZ21" s="101"/>
      <c r="DA21" s="101"/>
      <c r="DB21" s="101"/>
      <c r="DC21" s="101"/>
      <c r="DD21" s="101"/>
      <c r="DE21" s="101"/>
      <c r="DF21" s="101"/>
      <c r="DG21" s="101"/>
      <c r="DH21" s="101"/>
      <c r="DI21" s="101"/>
      <c r="DJ21" s="101"/>
      <c r="DK21" s="101"/>
      <c r="DL21" s="101"/>
      <c r="DM21" s="101"/>
      <c r="DN21" s="101"/>
      <c r="DO21" s="101"/>
      <c r="DP21" s="101"/>
      <c r="DQ21" s="97"/>
      <c r="DR21" s="97"/>
      <c r="DS21" s="97"/>
      <c r="DT21" s="97"/>
      <c r="DU21" s="97"/>
      <c r="DV21" s="97"/>
      <c r="DW21" s="97"/>
      <c r="DX21" s="97"/>
      <c r="DY21" s="97"/>
      <c r="DZ21" s="97"/>
      <c r="EA21" s="97"/>
      <c r="EB21" s="97"/>
      <c r="EC21" s="6"/>
      <c r="ED21" s="6"/>
      <c r="EE21" s="6"/>
    </row>
    <row r="22" spans="1:135" s="96" customFormat="1" hidden="1" x14ac:dyDescent="0.35"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BT22" s="9"/>
      <c r="BU22" s="9"/>
      <c r="BV22" s="9"/>
      <c r="BW22" s="102"/>
      <c r="BX22" s="102"/>
      <c r="BY22" s="102"/>
      <c r="BZ22" s="100"/>
      <c r="CA22" s="100"/>
      <c r="CB22" s="4"/>
      <c r="CC22" s="4"/>
      <c r="CD22" s="100"/>
      <c r="CE22" s="100"/>
      <c r="CF22" s="101"/>
      <c r="CG22" s="100"/>
      <c r="CH22" s="100"/>
      <c r="CI22" s="100"/>
      <c r="CJ22" s="100"/>
      <c r="CK22" s="100"/>
      <c r="CL22" s="100"/>
      <c r="CM22" s="100"/>
      <c r="CN22" s="100"/>
      <c r="CO22" s="100"/>
      <c r="CP22" s="100"/>
      <c r="CQ22" s="100"/>
      <c r="CR22" s="100"/>
      <c r="CS22" s="100"/>
      <c r="CT22" s="100"/>
      <c r="CU22" s="100"/>
      <c r="CV22" s="100"/>
      <c r="CW22" s="100"/>
      <c r="CX22" s="100"/>
      <c r="CY22" s="100"/>
      <c r="CZ22" s="100"/>
      <c r="DA22" s="100"/>
      <c r="DB22" s="100"/>
      <c r="DC22" s="100"/>
      <c r="DD22" s="100"/>
      <c r="DE22" s="100"/>
      <c r="DF22" s="100"/>
      <c r="DG22" s="100"/>
      <c r="DH22" s="100"/>
      <c r="DI22" s="100"/>
      <c r="DJ22" s="100"/>
      <c r="DK22" s="100"/>
      <c r="DL22" s="100"/>
      <c r="DM22" s="100"/>
      <c r="DN22" s="100"/>
      <c r="DO22" s="100"/>
      <c r="DP22" s="100"/>
      <c r="DQ22" s="97"/>
      <c r="DR22" s="97"/>
      <c r="DS22" s="97"/>
      <c r="DT22" s="97"/>
      <c r="DU22" s="97"/>
      <c r="DV22" s="97"/>
      <c r="DW22" s="97"/>
      <c r="DX22" s="97"/>
      <c r="DY22" s="97"/>
      <c r="DZ22" s="97"/>
      <c r="EA22" s="97"/>
      <c r="EB22" s="97"/>
      <c r="EC22" s="6"/>
      <c r="ED22" s="6"/>
      <c r="EE22" s="6"/>
    </row>
    <row r="23" spans="1:135" s="7" customFormat="1" x14ac:dyDescent="0.35">
      <c r="A23" s="1" t="s">
        <v>14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3"/>
      <c r="BX23" s="3"/>
      <c r="BY23" s="3"/>
      <c r="BZ23" s="4"/>
      <c r="CA23" s="4"/>
      <c r="CB23" s="4"/>
      <c r="CC23" s="4"/>
      <c r="CD23" s="4"/>
      <c r="CE23" s="4"/>
      <c r="CF23" s="5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97"/>
      <c r="DR23" s="97"/>
      <c r="DS23" s="97"/>
      <c r="DT23" s="97"/>
      <c r="DU23" s="97"/>
      <c r="DV23" s="97"/>
      <c r="DW23" s="97"/>
      <c r="DX23" s="97"/>
      <c r="DY23" s="97"/>
      <c r="DZ23" s="97"/>
      <c r="EA23" s="97"/>
      <c r="EB23" s="97"/>
      <c r="EC23" s="6"/>
      <c r="ED23" s="6"/>
      <c r="EE23" s="6"/>
    </row>
    <row r="24" spans="1:135" s="103" customFormat="1" ht="19.5" thickBot="1" x14ac:dyDescent="0.4"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4"/>
      <c r="AM24" s="104"/>
      <c r="AN24" s="104"/>
      <c r="AO24" s="104"/>
      <c r="AP24" s="104"/>
      <c r="AQ24" s="104"/>
      <c r="AR24" s="104"/>
      <c r="AS24" s="104"/>
      <c r="AT24" s="104"/>
      <c r="AU24" s="104"/>
      <c r="AV24" s="104"/>
      <c r="AW24" s="104"/>
      <c r="AX24" s="104"/>
      <c r="AY24" s="104"/>
      <c r="AZ24" s="104"/>
      <c r="BA24" s="104"/>
      <c r="BB24" s="104"/>
      <c r="BC24" s="104"/>
      <c r="BD24" s="104"/>
      <c r="BE24" s="104"/>
      <c r="BF24" s="104"/>
      <c r="BG24" s="104"/>
      <c r="BH24" s="104"/>
      <c r="BI24" s="104"/>
      <c r="BJ24" s="104"/>
      <c r="BK24" s="104"/>
      <c r="BL24" s="104"/>
      <c r="BM24" s="104"/>
      <c r="BN24" s="104"/>
      <c r="BO24" s="104"/>
      <c r="BP24" s="104"/>
      <c r="BQ24" s="104"/>
      <c r="BR24" s="104"/>
      <c r="BS24" s="104"/>
      <c r="BT24" s="104"/>
      <c r="BU24" s="104"/>
      <c r="BV24" s="104"/>
      <c r="BW24" s="3"/>
      <c r="BX24" s="3"/>
      <c r="BY24" s="3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97"/>
      <c r="DR24" s="97"/>
      <c r="DS24" s="97"/>
      <c r="DT24" s="97"/>
      <c r="DU24" s="97"/>
      <c r="DV24" s="97"/>
      <c r="DW24" s="97"/>
      <c r="DX24" s="97"/>
      <c r="DY24" s="97"/>
      <c r="DZ24" s="97"/>
      <c r="EA24" s="97"/>
      <c r="EB24" s="97"/>
      <c r="EC24" s="6"/>
      <c r="ED24" s="6"/>
      <c r="EE24" s="6"/>
    </row>
    <row r="25" spans="1:135" s="106" customFormat="1" ht="21.75" thickTop="1" thickBot="1" x14ac:dyDescent="0.3">
      <c r="A25" s="13"/>
      <c r="B25" s="105">
        <v>40910</v>
      </c>
      <c r="C25" s="105">
        <v>40941</v>
      </c>
      <c r="D25" s="105">
        <v>40971</v>
      </c>
      <c r="E25" s="105">
        <v>41003</v>
      </c>
      <c r="F25" s="105">
        <v>41034</v>
      </c>
      <c r="G25" s="105">
        <v>41066</v>
      </c>
      <c r="H25" s="105">
        <v>41097</v>
      </c>
      <c r="I25" s="105">
        <v>41129</v>
      </c>
      <c r="J25" s="105">
        <v>41161</v>
      </c>
      <c r="K25" s="105">
        <v>41192</v>
      </c>
      <c r="L25" s="105">
        <v>41224</v>
      </c>
      <c r="M25" s="105">
        <v>41255</v>
      </c>
      <c r="N25" s="105">
        <v>41275</v>
      </c>
      <c r="O25" s="105">
        <v>41307</v>
      </c>
      <c r="P25" s="105">
        <v>41336</v>
      </c>
      <c r="Q25" s="105">
        <f t="shared" ref="Q25:AL25" si="0">Q3</f>
        <v>41399</v>
      </c>
      <c r="R25" s="105">
        <f t="shared" si="0"/>
        <v>41431</v>
      </c>
      <c r="S25" s="105">
        <f t="shared" si="0"/>
        <v>41462</v>
      </c>
      <c r="T25" s="105">
        <f t="shared" si="0"/>
        <v>41494</v>
      </c>
      <c r="U25" s="105">
        <f t="shared" si="0"/>
        <v>41526</v>
      </c>
      <c r="V25" s="105">
        <f t="shared" si="0"/>
        <v>41557</v>
      </c>
      <c r="W25" s="105">
        <f t="shared" si="0"/>
        <v>41588</v>
      </c>
      <c r="X25" s="105">
        <f t="shared" si="0"/>
        <v>41619</v>
      </c>
      <c r="Y25" s="105">
        <f t="shared" si="0"/>
        <v>41640</v>
      </c>
      <c r="Z25" s="105">
        <f t="shared" si="0"/>
        <v>41671</v>
      </c>
      <c r="AA25" s="105">
        <f t="shared" si="0"/>
        <v>41700</v>
      </c>
      <c r="AB25" s="105">
        <f t="shared" si="0"/>
        <v>41732</v>
      </c>
      <c r="AC25" s="105">
        <f t="shared" si="0"/>
        <v>41762</v>
      </c>
      <c r="AD25" s="105">
        <f t="shared" si="0"/>
        <v>41794</v>
      </c>
      <c r="AE25" s="105">
        <f t="shared" si="0"/>
        <v>41825</v>
      </c>
      <c r="AF25" s="105">
        <f t="shared" si="0"/>
        <v>41857</v>
      </c>
      <c r="AG25" s="105">
        <f t="shared" si="0"/>
        <v>41889</v>
      </c>
      <c r="AH25" s="105">
        <f t="shared" si="0"/>
        <v>41919</v>
      </c>
      <c r="AI25" s="105">
        <f t="shared" si="0"/>
        <v>41950</v>
      </c>
      <c r="AJ25" s="105">
        <f t="shared" si="0"/>
        <v>41980</v>
      </c>
      <c r="AK25" s="105">
        <f t="shared" si="0"/>
        <v>42012</v>
      </c>
      <c r="AL25" s="105">
        <f t="shared" si="0"/>
        <v>42037</v>
      </c>
      <c r="AM25" s="105">
        <v>42064</v>
      </c>
      <c r="AN25" s="105">
        <v>42096</v>
      </c>
      <c r="AO25" s="105">
        <f t="shared" ref="AO25:AT25" si="1">AO3</f>
        <v>42127</v>
      </c>
      <c r="AP25" s="105">
        <f t="shared" si="1"/>
        <v>42159</v>
      </c>
      <c r="AQ25" s="105">
        <f t="shared" si="1"/>
        <v>42189</v>
      </c>
      <c r="AR25" s="105">
        <f t="shared" si="1"/>
        <v>42220</v>
      </c>
      <c r="AS25" s="105">
        <f t="shared" si="1"/>
        <v>42252</v>
      </c>
      <c r="AT25" s="105">
        <f t="shared" si="1"/>
        <v>42282</v>
      </c>
      <c r="AU25" s="105">
        <v>42313</v>
      </c>
      <c r="AV25" s="105">
        <v>42343</v>
      </c>
      <c r="AW25" s="105">
        <v>42375</v>
      </c>
      <c r="AX25" s="105">
        <v>42401</v>
      </c>
      <c r="AY25" s="105">
        <v>42430</v>
      </c>
      <c r="AZ25" s="105">
        <v>42461</v>
      </c>
      <c r="BA25" s="105">
        <v>42491</v>
      </c>
      <c r="BB25" s="105">
        <v>42522</v>
      </c>
      <c r="BC25" s="105">
        <v>42552</v>
      </c>
      <c r="BD25" s="105">
        <v>42584</v>
      </c>
      <c r="BE25" s="14">
        <v>42615</v>
      </c>
      <c r="BF25" s="14">
        <v>42645</v>
      </c>
      <c r="BG25" s="14">
        <v>42677</v>
      </c>
      <c r="BH25" s="14">
        <f t="shared" ref="BH25:CD25" si="2">BH3</f>
        <v>42708</v>
      </c>
      <c r="BI25" s="14">
        <f t="shared" si="2"/>
        <v>42739</v>
      </c>
      <c r="BJ25" s="14">
        <f t="shared" si="2"/>
        <v>42771</v>
      </c>
      <c r="BK25" s="14">
        <f t="shared" si="2"/>
        <v>42799</v>
      </c>
      <c r="BL25" s="14">
        <f t="shared" si="2"/>
        <v>42830</v>
      </c>
      <c r="BM25" s="14">
        <f t="shared" si="2"/>
        <v>42860</v>
      </c>
      <c r="BN25" s="14">
        <f t="shared" si="2"/>
        <v>42891</v>
      </c>
      <c r="BO25" s="14">
        <f t="shared" si="2"/>
        <v>42921</v>
      </c>
      <c r="BP25" s="14">
        <f t="shared" si="2"/>
        <v>42953</v>
      </c>
      <c r="BQ25" s="14">
        <f t="shared" si="2"/>
        <v>42984</v>
      </c>
      <c r="BR25" s="14">
        <f t="shared" si="2"/>
        <v>43014</v>
      </c>
      <c r="BS25" s="14">
        <f t="shared" si="2"/>
        <v>43045</v>
      </c>
      <c r="BT25" s="14">
        <f t="shared" si="2"/>
        <v>43075</v>
      </c>
      <c r="BU25" s="14">
        <f t="shared" si="2"/>
        <v>43106</v>
      </c>
      <c r="BV25" s="14">
        <f t="shared" si="2"/>
        <v>43137</v>
      </c>
      <c r="BW25" s="14">
        <f t="shared" si="2"/>
        <v>43165</v>
      </c>
      <c r="BX25" s="14">
        <f t="shared" si="2"/>
        <v>43196</v>
      </c>
      <c r="BY25" s="14">
        <f t="shared" si="2"/>
        <v>43226</v>
      </c>
      <c r="BZ25" s="14">
        <f t="shared" si="2"/>
        <v>43258</v>
      </c>
      <c r="CA25" s="14">
        <f t="shared" si="2"/>
        <v>43288</v>
      </c>
      <c r="CB25" s="14">
        <f t="shared" si="2"/>
        <v>43321</v>
      </c>
      <c r="CC25" s="14">
        <f t="shared" si="2"/>
        <v>43352</v>
      </c>
      <c r="CD25" s="15">
        <f t="shared" si="2"/>
        <v>43382</v>
      </c>
      <c r="CE25" s="15">
        <v>43414</v>
      </c>
      <c r="CF25" s="15">
        <v>43445</v>
      </c>
      <c r="CG25" s="15">
        <v>43476</v>
      </c>
      <c r="CH25" s="15">
        <v>43507</v>
      </c>
      <c r="CI25" s="14">
        <v>43535</v>
      </c>
      <c r="CJ25" s="14">
        <v>43566</v>
      </c>
      <c r="CK25" s="14">
        <v>43586</v>
      </c>
      <c r="CL25" s="14">
        <v>43617</v>
      </c>
      <c r="CM25" s="14">
        <v>43647</v>
      </c>
      <c r="CN25" s="14">
        <v>43678</v>
      </c>
      <c r="CO25" s="14">
        <v>43717</v>
      </c>
      <c r="CP25" s="14">
        <v>43747</v>
      </c>
      <c r="CQ25" s="14">
        <v>43778</v>
      </c>
      <c r="CR25" s="14">
        <v>43808</v>
      </c>
      <c r="CS25" s="14">
        <v>43839</v>
      </c>
      <c r="CT25" s="14">
        <v>43870</v>
      </c>
      <c r="CU25" s="14">
        <v>43899</v>
      </c>
      <c r="CV25" s="15">
        <v>43930</v>
      </c>
      <c r="CW25" s="17">
        <v>43960</v>
      </c>
      <c r="CX25" s="17">
        <v>43991</v>
      </c>
      <c r="CY25" s="17">
        <v>44021</v>
      </c>
      <c r="CZ25" s="17">
        <v>44052</v>
      </c>
      <c r="DA25" s="17">
        <v>44083</v>
      </c>
      <c r="DB25" s="17">
        <v>44113</v>
      </c>
      <c r="DC25" s="17">
        <v>44144</v>
      </c>
      <c r="DD25" s="17">
        <v>44174</v>
      </c>
      <c r="DE25" s="17">
        <v>44197</v>
      </c>
      <c r="DF25" s="17">
        <v>44228</v>
      </c>
      <c r="DG25" s="17">
        <v>44256</v>
      </c>
      <c r="DH25" s="17">
        <v>44287</v>
      </c>
      <c r="DI25" s="17">
        <v>44317</v>
      </c>
      <c r="DJ25" s="17">
        <v>44348</v>
      </c>
      <c r="DK25" s="17">
        <v>44378</v>
      </c>
      <c r="DL25" s="17">
        <v>44409</v>
      </c>
      <c r="DM25" s="17">
        <v>44440</v>
      </c>
      <c r="DN25" s="17">
        <v>44470</v>
      </c>
      <c r="DO25" s="17">
        <v>44501</v>
      </c>
      <c r="DP25" s="17">
        <v>44531</v>
      </c>
      <c r="DQ25" s="17">
        <v>44562</v>
      </c>
      <c r="DR25" s="17">
        <v>44593</v>
      </c>
      <c r="DS25" s="17">
        <v>44621</v>
      </c>
      <c r="DT25" s="17">
        <v>44652</v>
      </c>
      <c r="DU25" s="17">
        <v>44682</v>
      </c>
      <c r="DV25" s="17">
        <v>44713</v>
      </c>
      <c r="DW25" s="17">
        <v>44743</v>
      </c>
      <c r="DX25" s="17">
        <v>44774</v>
      </c>
      <c r="DY25" s="17">
        <v>44805</v>
      </c>
      <c r="DZ25" s="17">
        <v>44835</v>
      </c>
      <c r="EA25" s="17">
        <v>44866</v>
      </c>
      <c r="EB25" s="17">
        <v>44896</v>
      </c>
      <c r="EC25" s="19"/>
      <c r="ED25" s="6"/>
      <c r="EE25" s="6"/>
    </row>
    <row r="26" spans="1:135" s="116" customFormat="1" x14ac:dyDescent="0.25">
      <c r="A26" s="107"/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9"/>
      <c r="AR26" s="109"/>
      <c r="AS26" s="109"/>
      <c r="AT26" s="109"/>
      <c r="AU26" s="109"/>
      <c r="AV26" s="109"/>
      <c r="AW26" s="109"/>
      <c r="AX26" s="109"/>
      <c r="AY26" s="109"/>
      <c r="AZ26" s="109"/>
      <c r="BA26" s="109"/>
      <c r="BB26" s="109"/>
      <c r="BC26" s="109"/>
      <c r="BD26" s="109"/>
      <c r="BE26" s="109"/>
      <c r="BF26" s="109"/>
      <c r="BG26" s="109"/>
      <c r="BH26" s="110"/>
      <c r="BI26" s="110"/>
      <c r="BJ26" s="110"/>
      <c r="BK26" s="110"/>
      <c r="BL26" s="110"/>
      <c r="BM26" s="110"/>
      <c r="BN26" s="110"/>
      <c r="BO26" s="110"/>
      <c r="BP26" s="110"/>
      <c r="BQ26" s="110"/>
      <c r="BR26" s="110"/>
      <c r="BS26" s="110"/>
      <c r="BT26" s="110"/>
      <c r="BU26" s="110"/>
      <c r="BV26" s="110"/>
      <c r="BW26" s="111"/>
      <c r="BX26" s="111"/>
      <c r="BY26" s="111"/>
      <c r="BZ26" s="111"/>
      <c r="CA26" s="111"/>
      <c r="CB26" s="111"/>
      <c r="CC26" s="111"/>
      <c r="CD26" s="112"/>
      <c r="CE26" s="112"/>
      <c r="CF26" s="112"/>
      <c r="CG26" s="113"/>
      <c r="CH26" s="114"/>
      <c r="CI26" s="114"/>
      <c r="CJ26" s="114"/>
      <c r="CK26" s="114"/>
      <c r="CL26" s="114"/>
      <c r="CM26" s="114"/>
      <c r="CN26" s="114"/>
      <c r="CO26" s="114"/>
      <c r="CP26" s="114"/>
      <c r="CQ26" s="114"/>
      <c r="CR26" s="114"/>
      <c r="CS26" s="114"/>
      <c r="CT26" s="114"/>
      <c r="CU26" s="114"/>
      <c r="CV26" s="115"/>
      <c r="CW26" s="115"/>
      <c r="CX26" s="115"/>
      <c r="CY26" s="115"/>
      <c r="CZ26" s="115"/>
      <c r="DA26" s="115"/>
      <c r="DB26" s="115"/>
      <c r="DC26" s="115"/>
      <c r="DD26" s="115"/>
      <c r="DE26" s="115"/>
      <c r="DF26" s="115"/>
      <c r="DG26" s="115"/>
      <c r="DH26" s="115"/>
      <c r="DI26" s="115"/>
      <c r="DJ26" s="115"/>
      <c r="DK26" s="115"/>
      <c r="DL26" s="115"/>
      <c r="DM26" s="115"/>
      <c r="DN26" s="115"/>
      <c r="DO26" s="115"/>
      <c r="DP26" s="115"/>
      <c r="DQ26" s="115"/>
      <c r="DR26" s="115"/>
      <c r="DS26" s="115"/>
      <c r="DT26" s="115"/>
      <c r="DU26" s="115"/>
      <c r="DV26" s="115"/>
      <c r="DW26" s="115"/>
      <c r="DX26" s="115"/>
      <c r="DY26" s="115"/>
      <c r="DZ26" s="115"/>
      <c r="EA26" s="115"/>
      <c r="EB26" s="115"/>
      <c r="EC26" s="36"/>
      <c r="ED26" s="6"/>
      <c r="EE26" s="6"/>
    </row>
    <row r="27" spans="1:135" s="36" customFormat="1" x14ac:dyDescent="0.25">
      <c r="A27" s="21" t="s">
        <v>15</v>
      </c>
      <c r="B27" s="22">
        <v>218504</v>
      </c>
      <c r="C27" s="22">
        <v>224119</v>
      </c>
      <c r="D27" s="22">
        <v>228136</v>
      </c>
      <c r="E27" s="22">
        <v>226594</v>
      </c>
      <c r="F27" s="22">
        <v>231147</v>
      </c>
      <c r="G27" s="22">
        <v>235129</v>
      </c>
      <c r="H27" s="22">
        <v>239464</v>
      </c>
      <c r="I27" s="22">
        <v>218381</v>
      </c>
      <c r="J27" s="22">
        <v>220362</v>
      </c>
      <c r="K27" s="22">
        <v>197884</v>
      </c>
      <c r="L27" s="22">
        <v>196323</v>
      </c>
      <c r="M27" s="22">
        <v>200345</v>
      </c>
      <c r="N27" s="22">
        <v>204835</v>
      </c>
      <c r="O27" s="22">
        <v>211679</v>
      </c>
      <c r="P27" s="22">
        <v>216738</v>
      </c>
      <c r="Q27" s="22">
        <v>225759</v>
      </c>
      <c r="R27" s="22">
        <v>229500</v>
      </c>
      <c r="S27" s="22">
        <v>234910</v>
      </c>
      <c r="T27" s="22">
        <v>235346</v>
      </c>
      <c r="U27" s="22">
        <v>234435</v>
      </c>
      <c r="V27" s="22">
        <v>234949</v>
      </c>
      <c r="W27" s="22">
        <v>237508</v>
      </c>
      <c r="X27" s="22">
        <v>240808</v>
      </c>
      <c r="Y27" s="22">
        <v>240601</v>
      </c>
      <c r="Z27" s="22">
        <v>243965</v>
      </c>
      <c r="AA27" s="22">
        <v>235627</v>
      </c>
      <c r="AB27" s="22">
        <v>252507</v>
      </c>
      <c r="AC27" s="22">
        <v>257288</v>
      </c>
      <c r="AD27" s="22">
        <v>260171</v>
      </c>
      <c r="AE27" s="22">
        <v>264655</v>
      </c>
      <c r="AF27" s="22">
        <v>269188</v>
      </c>
      <c r="AG27" s="22">
        <v>266521</v>
      </c>
      <c r="AH27" s="22">
        <v>276104</v>
      </c>
      <c r="AI27" s="22">
        <v>280712</v>
      </c>
      <c r="AJ27" s="22">
        <v>285085</v>
      </c>
      <c r="AK27" s="22">
        <v>288922</v>
      </c>
      <c r="AL27" s="22">
        <v>294619</v>
      </c>
      <c r="AM27" s="22">
        <v>299638</v>
      </c>
      <c r="AN27" s="22">
        <v>217817</v>
      </c>
      <c r="AO27" s="22">
        <v>300581</v>
      </c>
      <c r="AP27" s="22">
        <v>278541</v>
      </c>
      <c r="AQ27" s="22">
        <v>313550</v>
      </c>
      <c r="AR27" s="23">
        <v>316850</v>
      </c>
      <c r="AS27" s="23">
        <v>321076</v>
      </c>
      <c r="AT27" s="23">
        <v>327319</v>
      </c>
      <c r="AU27" s="23">
        <v>329258</v>
      </c>
      <c r="AV27" s="23">
        <v>332711</v>
      </c>
      <c r="AW27" s="23">
        <v>336839</v>
      </c>
      <c r="AX27" s="23">
        <v>341151</v>
      </c>
      <c r="AY27" s="23">
        <v>346276</v>
      </c>
      <c r="AZ27" s="24">
        <v>350329</v>
      </c>
      <c r="BA27" s="24">
        <v>350941</v>
      </c>
      <c r="BB27" s="24">
        <v>356070</v>
      </c>
      <c r="BC27" s="24">
        <v>361477</v>
      </c>
      <c r="BD27" s="24">
        <v>368884</v>
      </c>
      <c r="BE27" s="24">
        <v>366412</v>
      </c>
      <c r="BF27" s="25">
        <v>345876</v>
      </c>
      <c r="BG27" s="24">
        <v>349620</v>
      </c>
      <c r="BH27" s="24">
        <v>355463</v>
      </c>
      <c r="BI27" s="24">
        <v>360778</v>
      </c>
      <c r="BJ27" s="24">
        <v>365140</v>
      </c>
      <c r="BK27" s="24">
        <v>370891</v>
      </c>
      <c r="BL27" s="24">
        <v>373385</v>
      </c>
      <c r="BM27" s="24">
        <v>376192</v>
      </c>
      <c r="BN27" s="24">
        <v>378131</v>
      </c>
      <c r="BO27" s="24">
        <v>380447</v>
      </c>
      <c r="BP27" s="24">
        <v>382733</v>
      </c>
      <c r="BQ27" s="24">
        <v>384117</v>
      </c>
      <c r="BR27" s="24">
        <v>385524</v>
      </c>
      <c r="BS27" s="24">
        <v>387670</v>
      </c>
      <c r="BT27" s="26">
        <v>389512</v>
      </c>
      <c r="BU27" s="26">
        <v>390991</v>
      </c>
      <c r="BV27" s="26">
        <v>396041</v>
      </c>
      <c r="BW27" s="27">
        <v>400948</v>
      </c>
      <c r="BX27" s="27">
        <v>408151</v>
      </c>
      <c r="BY27" s="27">
        <f>415657+0</f>
        <v>415657</v>
      </c>
      <c r="BZ27" s="27">
        <f>423453+150</f>
        <v>423603</v>
      </c>
      <c r="CA27" s="62">
        <f>429831+162</f>
        <v>429993</v>
      </c>
      <c r="CB27" s="62">
        <f>435931+167</f>
        <v>436098</v>
      </c>
      <c r="CC27" s="62">
        <v>441213</v>
      </c>
      <c r="CD27" s="63">
        <v>446245</v>
      </c>
      <c r="CE27" s="63">
        <v>451203</v>
      </c>
      <c r="CF27" s="63">
        <v>455689</v>
      </c>
      <c r="CG27" s="117">
        <v>461502</v>
      </c>
      <c r="CH27" s="65">
        <v>466635</v>
      </c>
      <c r="CI27" s="118">
        <v>470190</v>
      </c>
      <c r="CJ27" s="118">
        <v>475416</v>
      </c>
      <c r="CK27" s="118">
        <v>481257</v>
      </c>
      <c r="CL27" s="118">
        <v>486051</v>
      </c>
      <c r="CM27" s="118">
        <v>491782</v>
      </c>
      <c r="CN27" s="118">
        <v>497381</v>
      </c>
      <c r="CO27" s="118">
        <v>502698</v>
      </c>
      <c r="CP27" s="118">
        <v>507066</v>
      </c>
      <c r="CQ27" s="118">
        <v>513510</v>
      </c>
      <c r="CR27" s="118">
        <v>519023</v>
      </c>
      <c r="CS27" s="118">
        <v>527498</v>
      </c>
      <c r="CT27" s="118">
        <v>533446</v>
      </c>
      <c r="CU27" s="118">
        <v>507325</v>
      </c>
      <c r="CV27" s="119">
        <v>510726</v>
      </c>
      <c r="CW27" s="119">
        <v>515289</v>
      </c>
      <c r="CX27" s="119">
        <v>522816</v>
      </c>
      <c r="CY27" s="119">
        <v>533344</v>
      </c>
      <c r="CZ27" s="119">
        <v>540701</v>
      </c>
      <c r="DA27" s="119">
        <v>548845</v>
      </c>
      <c r="DB27" s="119">
        <v>552434</v>
      </c>
      <c r="DC27" s="119">
        <v>556685</v>
      </c>
      <c r="DD27" s="119">
        <v>561446</v>
      </c>
      <c r="DE27" s="119">
        <v>565850</v>
      </c>
      <c r="DF27" s="119">
        <v>570221</v>
      </c>
      <c r="DG27" s="119">
        <v>574796</v>
      </c>
      <c r="DH27" s="119">
        <v>577783</v>
      </c>
      <c r="DI27" s="119">
        <v>582523</v>
      </c>
      <c r="DJ27" s="119">
        <v>587878</v>
      </c>
      <c r="DK27" s="119">
        <v>593025</v>
      </c>
      <c r="DL27" s="119">
        <v>589158</v>
      </c>
      <c r="DM27" s="119">
        <v>596548</v>
      </c>
      <c r="DN27" s="119">
        <v>598636</v>
      </c>
      <c r="DO27" s="119">
        <v>603435</v>
      </c>
      <c r="DP27" s="119">
        <v>607929</v>
      </c>
      <c r="DQ27" s="119">
        <v>613290</v>
      </c>
      <c r="DR27" s="119">
        <v>617471</v>
      </c>
      <c r="DS27" s="119">
        <v>595516</v>
      </c>
      <c r="DT27" s="119">
        <v>596295</v>
      </c>
      <c r="DU27" s="119">
        <v>601551</v>
      </c>
      <c r="DV27" s="119">
        <v>607041</v>
      </c>
      <c r="DW27" s="119">
        <v>612268</v>
      </c>
      <c r="DX27" s="119">
        <v>617741</v>
      </c>
      <c r="DY27" s="119">
        <v>622942</v>
      </c>
      <c r="DZ27" s="119">
        <v>627998</v>
      </c>
      <c r="EA27" s="119">
        <v>634138</v>
      </c>
      <c r="EB27" s="119">
        <v>639096</v>
      </c>
      <c r="EC27" s="6"/>
      <c r="ED27" s="6"/>
      <c r="EE27" s="6"/>
    </row>
    <row r="28" spans="1:135" s="116" customFormat="1" ht="19.5" thickBot="1" x14ac:dyDescent="0.3">
      <c r="A28" s="120"/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122"/>
      <c r="BI28" s="122"/>
      <c r="BJ28" s="122"/>
      <c r="BK28" s="122"/>
      <c r="BL28" s="122"/>
      <c r="BM28" s="122"/>
      <c r="BN28" s="122"/>
      <c r="BO28" s="122"/>
      <c r="BP28" s="122"/>
      <c r="BQ28" s="122"/>
      <c r="BR28" s="60"/>
      <c r="BS28" s="60"/>
      <c r="BT28" s="60"/>
      <c r="BU28" s="60"/>
      <c r="BV28" s="60"/>
      <c r="BW28" s="123"/>
      <c r="BX28" s="123"/>
      <c r="BY28" s="123"/>
      <c r="BZ28" s="123"/>
      <c r="CA28" s="123"/>
      <c r="CB28" s="123"/>
      <c r="CC28" s="123"/>
      <c r="CD28" s="124"/>
      <c r="CE28" s="124"/>
      <c r="CF28" s="124"/>
      <c r="CG28" s="125"/>
      <c r="CH28" s="60"/>
      <c r="CI28" s="60"/>
      <c r="CJ28" s="60"/>
      <c r="CK28" s="60"/>
      <c r="CL28" s="60"/>
      <c r="CM28" s="60"/>
      <c r="CN28" s="60"/>
      <c r="CO28" s="60"/>
      <c r="CP28" s="60"/>
      <c r="CQ28" s="60"/>
      <c r="CR28" s="60"/>
      <c r="CS28" s="60"/>
      <c r="CT28" s="60"/>
      <c r="CU28" s="60"/>
      <c r="CV28" s="126"/>
      <c r="CW28" s="126"/>
      <c r="CX28" s="126"/>
      <c r="CY28" s="126"/>
      <c r="CZ28" s="126"/>
      <c r="DA28" s="126"/>
      <c r="DB28" s="126"/>
      <c r="DC28" s="126"/>
      <c r="DD28" s="126"/>
      <c r="DE28" s="126"/>
      <c r="DF28" s="126"/>
      <c r="DG28" s="126"/>
      <c r="DH28" s="126"/>
      <c r="DI28" s="126"/>
      <c r="DJ28" s="126"/>
      <c r="DK28" s="126"/>
      <c r="DL28" s="126"/>
      <c r="DM28" s="126"/>
      <c r="DN28" s="126"/>
      <c r="DO28" s="126"/>
      <c r="DP28" s="126"/>
      <c r="DQ28" s="126"/>
      <c r="DR28" s="126"/>
      <c r="DS28" s="126"/>
      <c r="DT28" s="126"/>
      <c r="DU28" s="126"/>
      <c r="DV28" s="126"/>
      <c r="DW28" s="126"/>
      <c r="DX28" s="126"/>
      <c r="DY28" s="126"/>
      <c r="DZ28" s="126"/>
      <c r="EA28" s="126"/>
      <c r="EB28" s="126"/>
      <c r="EC28" s="6"/>
      <c r="ED28" s="6"/>
      <c r="EE28" s="6"/>
    </row>
    <row r="29" spans="1:135" s="116" customFormat="1" ht="19.5" thickTop="1" x14ac:dyDescent="0.25">
      <c r="A29" s="120" t="s">
        <v>16</v>
      </c>
      <c r="B29" s="127">
        <v>238413</v>
      </c>
      <c r="C29" s="127">
        <v>238093</v>
      </c>
      <c r="D29" s="127">
        <v>261162</v>
      </c>
      <c r="E29" s="127">
        <v>277292</v>
      </c>
      <c r="F29" s="127">
        <v>283585</v>
      </c>
      <c r="G29" s="127">
        <v>266059</v>
      </c>
      <c r="H29" s="127">
        <v>290958</v>
      </c>
      <c r="I29" s="127">
        <v>283367</v>
      </c>
      <c r="J29" s="127">
        <v>264927</v>
      </c>
      <c r="K29" s="127">
        <v>315412</v>
      </c>
      <c r="L29" s="127">
        <v>295863</v>
      </c>
      <c r="M29" s="127">
        <v>392058</v>
      </c>
      <c r="N29" s="127">
        <v>351065</v>
      </c>
      <c r="O29" s="127">
        <v>327122</v>
      </c>
      <c r="P29" s="127">
        <v>380181</v>
      </c>
      <c r="Q29" s="127">
        <v>385013</v>
      </c>
      <c r="R29" s="127">
        <v>366954</v>
      </c>
      <c r="S29" s="127">
        <v>406022</v>
      </c>
      <c r="T29" s="127">
        <v>392209</v>
      </c>
      <c r="U29" s="127">
        <v>375620</v>
      </c>
      <c r="V29" s="127">
        <v>410190</v>
      </c>
      <c r="W29" s="127">
        <v>398849</v>
      </c>
      <c r="X29" s="127">
        <v>525624</v>
      </c>
      <c r="Y29" s="127">
        <v>402112</v>
      </c>
      <c r="Z29" s="127">
        <v>375413</v>
      </c>
      <c r="AA29" s="127">
        <v>422037</v>
      </c>
      <c r="AB29" s="127">
        <v>435923</v>
      </c>
      <c r="AC29" s="127">
        <v>441066</v>
      </c>
      <c r="AD29" s="127">
        <v>420177</v>
      </c>
      <c r="AE29" s="127">
        <v>454337</v>
      </c>
      <c r="AF29" s="127">
        <v>481938</v>
      </c>
      <c r="AG29" s="127">
        <v>466579</v>
      </c>
      <c r="AH29" s="127">
        <v>504400</v>
      </c>
      <c r="AI29" s="127">
        <v>500404</v>
      </c>
      <c r="AJ29" s="127">
        <v>614221</v>
      </c>
      <c r="AK29" s="127">
        <v>506560</v>
      </c>
      <c r="AL29" s="127">
        <v>482473</v>
      </c>
      <c r="AM29" s="127">
        <v>540918</v>
      </c>
      <c r="AN29" s="127">
        <v>534150</v>
      </c>
      <c r="AO29" s="127">
        <v>545998</v>
      </c>
      <c r="AP29" s="127">
        <v>533719</v>
      </c>
      <c r="AQ29" s="60">
        <v>559970</v>
      </c>
      <c r="AR29" s="60">
        <v>538596</v>
      </c>
      <c r="AS29" s="60">
        <v>542153</v>
      </c>
      <c r="AT29" s="60">
        <v>605573</v>
      </c>
      <c r="AU29" s="60">
        <v>513673</v>
      </c>
      <c r="AV29" s="60">
        <v>752770</v>
      </c>
      <c r="AW29" s="60">
        <v>566194</v>
      </c>
      <c r="AX29" s="60">
        <v>550438</v>
      </c>
      <c r="AY29" s="60">
        <v>588246</v>
      </c>
      <c r="AZ29" s="60">
        <v>580411</v>
      </c>
      <c r="BA29" s="60">
        <v>601131</v>
      </c>
      <c r="BB29" s="60">
        <v>582876</v>
      </c>
      <c r="BC29" s="60">
        <v>626682</v>
      </c>
      <c r="BD29" s="60">
        <v>584459</v>
      </c>
      <c r="BE29" s="60">
        <v>573380</v>
      </c>
      <c r="BF29" s="60">
        <v>604324</v>
      </c>
      <c r="BG29" s="60">
        <v>607626</v>
      </c>
      <c r="BH29" s="60">
        <v>830011</v>
      </c>
      <c r="BI29" s="60">
        <v>605621</v>
      </c>
      <c r="BJ29" s="60">
        <v>569487</v>
      </c>
      <c r="BK29" s="60">
        <v>670574</v>
      </c>
      <c r="BL29" s="60">
        <v>266338</v>
      </c>
      <c r="BM29" s="60">
        <v>318235</v>
      </c>
      <c r="BN29" s="60">
        <v>303887</v>
      </c>
      <c r="BO29" s="60">
        <v>314580</v>
      </c>
      <c r="BP29" s="60">
        <v>326762</v>
      </c>
      <c r="BQ29" s="60">
        <v>316572</v>
      </c>
      <c r="BR29" s="128">
        <v>361881</v>
      </c>
      <c r="BS29" s="128">
        <v>331503</v>
      </c>
      <c r="BT29" s="128">
        <v>381939</v>
      </c>
      <c r="BU29" s="128">
        <v>310069</v>
      </c>
      <c r="BV29" s="128">
        <v>315736</v>
      </c>
      <c r="BW29" s="129">
        <v>410150</v>
      </c>
      <c r="BX29" s="129">
        <v>343213</v>
      </c>
      <c r="BY29" s="129">
        <f>364022+59</f>
        <v>364081</v>
      </c>
      <c r="BZ29" s="129">
        <f>346906+46</f>
        <v>346952</v>
      </c>
      <c r="CA29" s="129">
        <f>384232+61</f>
        <v>384293</v>
      </c>
      <c r="CB29" s="129">
        <f>382381+45</f>
        <v>382426</v>
      </c>
      <c r="CC29" s="129">
        <v>347187</v>
      </c>
      <c r="CD29" s="130">
        <v>434379</v>
      </c>
      <c r="CE29" s="130">
        <v>392034</v>
      </c>
      <c r="CF29" s="130">
        <v>471570</v>
      </c>
      <c r="CG29" s="131">
        <v>382403</v>
      </c>
      <c r="CH29" s="128">
        <v>359646</v>
      </c>
      <c r="CI29" s="132">
        <v>401041</v>
      </c>
      <c r="CJ29" s="132">
        <v>432695</v>
      </c>
      <c r="CK29" s="132">
        <v>436769</v>
      </c>
      <c r="CL29" s="132">
        <v>391463</v>
      </c>
      <c r="CM29" s="132">
        <v>460398</v>
      </c>
      <c r="CN29" s="132">
        <v>438998</v>
      </c>
      <c r="CO29" s="132">
        <v>434788</v>
      </c>
      <c r="CP29" s="132">
        <v>481794</v>
      </c>
      <c r="CQ29" s="132">
        <v>454131</v>
      </c>
      <c r="CR29" s="132">
        <v>550557</v>
      </c>
      <c r="CS29" s="132">
        <v>452332</v>
      </c>
      <c r="CT29" s="132">
        <v>408965</v>
      </c>
      <c r="CU29" s="132">
        <v>436592</v>
      </c>
      <c r="CV29" s="133">
        <v>408663</v>
      </c>
      <c r="CW29" s="133">
        <v>472585</v>
      </c>
      <c r="CX29" s="133">
        <v>505108</v>
      </c>
      <c r="CY29" s="133">
        <v>531608</v>
      </c>
      <c r="CZ29" s="133">
        <v>501235</v>
      </c>
      <c r="DA29" s="133">
        <v>514431</v>
      </c>
      <c r="DB29" s="133">
        <v>539160</v>
      </c>
      <c r="DC29" s="133">
        <v>519467</v>
      </c>
      <c r="DD29" s="133">
        <v>659097</v>
      </c>
      <c r="DE29" s="133">
        <v>457860</v>
      </c>
      <c r="DF29" s="133">
        <v>468561</v>
      </c>
      <c r="DG29" s="133">
        <v>512339</v>
      </c>
      <c r="DH29" s="133">
        <v>509762</v>
      </c>
      <c r="DI29" s="133">
        <v>558318</v>
      </c>
      <c r="DJ29" s="133">
        <v>565232</v>
      </c>
      <c r="DK29" s="133">
        <v>582322</v>
      </c>
      <c r="DL29" s="133">
        <v>592587</v>
      </c>
      <c r="DM29" s="133">
        <v>592159</v>
      </c>
      <c r="DN29" s="133">
        <v>601888</v>
      </c>
      <c r="DO29" s="133">
        <v>619190</v>
      </c>
      <c r="DP29" s="133">
        <v>779421</v>
      </c>
      <c r="DQ29" s="133">
        <v>562027</v>
      </c>
      <c r="DR29" s="133">
        <v>543073</v>
      </c>
      <c r="DS29" s="133">
        <v>660803</v>
      </c>
      <c r="DT29" s="133">
        <v>623567</v>
      </c>
      <c r="DU29" s="133">
        <v>664499</v>
      </c>
      <c r="DV29" s="133">
        <v>640080</v>
      </c>
      <c r="DW29" s="133">
        <v>644118</v>
      </c>
      <c r="DX29" s="133">
        <v>671126</v>
      </c>
      <c r="DY29" s="133">
        <v>663274</v>
      </c>
      <c r="DZ29" s="133">
        <v>682154</v>
      </c>
      <c r="EA29" s="133">
        <v>686697</v>
      </c>
      <c r="EB29" s="133">
        <v>802844</v>
      </c>
      <c r="EC29" s="6"/>
      <c r="ED29" s="6"/>
      <c r="EE29" s="6"/>
    </row>
    <row r="30" spans="1:135" s="116" customFormat="1" x14ac:dyDescent="0.25">
      <c r="A30" s="120" t="s">
        <v>17</v>
      </c>
      <c r="B30" s="60">
        <v>43475.962768999998</v>
      </c>
      <c r="C30" s="60">
        <v>53599.680598999999</v>
      </c>
      <c r="D30" s="60">
        <v>50754</v>
      </c>
      <c r="E30" s="60">
        <v>44273.632428999998</v>
      </c>
      <c r="F30" s="60">
        <v>56415.093000000001</v>
      </c>
      <c r="G30" s="60">
        <v>69886.773830000006</v>
      </c>
      <c r="H30" s="60">
        <v>95686.427930000005</v>
      </c>
      <c r="I30" s="60">
        <v>99053.420203000001</v>
      </c>
      <c r="J30" s="60">
        <v>109788.97238200001</v>
      </c>
      <c r="K30" s="60">
        <v>94589.501147999996</v>
      </c>
      <c r="L30" s="60">
        <v>111014.214874</v>
      </c>
      <c r="M30" s="60">
        <v>135896.03765000001</v>
      </c>
      <c r="N30" s="60">
        <v>91072.939985999998</v>
      </c>
      <c r="O30" s="60">
        <v>105733.91310200001</v>
      </c>
      <c r="P30" s="60">
        <v>156737.17344799999</v>
      </c>
      <c r="Q30" s="60">
        <v>88654.171180000005</v>
      </c>
      <c r="R30" s="60">
        <v>123315.401</v>
      </c>
      <c r="S30" s="60">
        <v>110439.07325723401</v>
      </c>
      <c r="T30" s="60">
        <v>83870.612330999997</v>
      </c>
      <c r="U30" s="60">
        <v>131569.13808400001</v>
      </c>
      <c r="V30" s="60">
        <v>105040.50852712478</v>
      </c>
      <c r="W30" s="60">
        <v>84908.775735624222</v>
      </c>
      <c r="X30" s="60">
        <v>187514.1931471756</v>
      </c>
      <c r="Y30" s="60">
        <v>117692.056832556</v>
      </c>
      <c r="Z30" s="60">
        <v>82396.713636</v>
      </c>
      <c r="AA30" s="60">
        <v>104323</v>
      </c>
      <c r="AB30" s="60">
        <v>97269</v>
      </c>
      <c r="AC30" s="60">
        <v>126271.62020400001</v>
      </c>
      <c r="AD30" s="60">
        <v>179424.24770530299</v>
      </c>
      <c r="AE30" s="60">
        <v>143778.00127400001</v>
      </c>
      <c r="AF30" s="60">
        <v>126622.30538200001</v>
      </c>
      <c r="AG30" s="60">
        <v>146464.13355699999</v>
      </c>
      <c r="AH30" s="60">
        <v>159790.540978</v>
      </c>
      <c r="AI30" s="60">
        <v>201645.420835</v>
      </c>
      <c r="AJ30" s="60">
        <v>268652.59542799997</v>
      </c>
      <c r="AK30" s="60">
        <v>177035.007265758</v>
      </c>
      <c r="AL30" s="60">
        <v>213554.44691599999</v>
      </c>
      <c r="AM30" s="60">
        <f>254231630497.023/1000000</f>
        <v>254231.630497023</v>
      </c>
      <c r="AN30" s="60">
        <v>212520</v>
      </c>
      <c r="AO30" s="60">
        <v>170706.24584941001</v>
      </c>
      <c r="AP30" s="60">
        <v>267765.77055000002</v>
      </c>
      <c r="AQ30" s="60">
        <v>229795</v>
      </c>
      <c r="AR30" s="60">
        <v>208017</v>
      </c>
      <c r="AS30" s="60">
        <v>214494.343333</v>
      </c>
      <c r="AT30" s="60">
        <v>190866</v>
      </c>
      <c r="AU30" s="60">
        <v>203633</v>
      </c>
      <c r="AV30" s="60">
        <v>351154.71471042</v>
      </c>
      <c r="AW30" s="60">
        <v>181541.17812525001</v>
      </c>
      <c r="AX30" s="60">
        <v>170732</v>
      </c>
      <c r="AY30" s="60">
        <v>231749</v>
      </c>
      <c r="AZ30" s="60">
        <v>168293</v>
      </c>
      <c r="BA30" s="60">
        <v>234637.17565963001</v>
      </c>
      <c r="BB30" s="60">
        <v>369827</v>
      </c>
      <c r="BC30" s="60">
        <v>223513.18693299999</v>
      </c>
      <c r="BD30" s="60">
        <v>245973</v>
      </c>
      <c r="BE30" s="60">
        <v>287574</v>
      </c>
      <c r="BF30" s="60">
        <v>249802.531403</v>
      </c>
      <c r="BG30" s="60">
        <v>218255</v>
      </c>
      <c r="BH30" s="60">
        <v>311998.57844089001</v>
      </c>
      <c r="BI30" s="60">
        <v>231406</v>
      </c>
      <c r="BJ30" s="60">
        <v>222901.55628799999</v>
      </c>
      <c r="BK30" s="60">
        <v>471003</v>
      </c>
      <c r="BL30" s="60">
        <v>284167.12</v>
      </c>
      <c r="BM30" s="60">
        <v>296991</v>
      </c>
      <c r="BN30" s="60">
        <v>380672.972014</v>
      </c>
      <c r="BO30" s="60">
        <v>300937</v>
      </c>
      <c r="BP30" s="60">
        <v>259888</v>
      </c>
      <c r="BQ30" s="60">
        <v>313890</v>
      </c>
      <c r="BR30" s="60">
        <v>296575</v>
      </c>
      <c r="BS30" s="60">
        <v>398609</v>
      </c>
      <c r="BT30" s="60">
        <v>401639</v>
      </c>
      <c r="BU30" s="60">
        <v>289071</v>
      </c>
      <c r="BV30" s="60">
        <v>270262</v>
      </c>
      <c r="BW30" s="123">
        <v>388353</v>
      </c>
      <c r="BX30" s="123">
        <v>292056</v>
      </c>
      <c r="BY30" s="123">
        <f>311292+2</f>
        <v>311294</v>
      </c>
      <c r="BZ30" s="123">
        <f>373884+2</f>
        <v>373886</v>
      </c>
      <c r="CA30" s="123">
        <f>298804+2</f>
        <v>298806</v>
      </c>
      <c r="CB30" s="123">
        <f>339210+2</f>
        <v>339212</v>
      </c>
      <c r="CC30" s="123">
        <v>321597.18747480999</v>
      </c>
      <c r="CD30" s="124">
        <v>329309.60892481002</v>
      </c>
      <c r="CE30" s="124">
        <v>365251.01750399999</v>
      </c>
      <c r="CF30" s="124">
        <v>354528.76387930999</v>
      </c>
      <c r="CG30" s="125">
        <v>291526.25022301002</v>
      </c>
      <c r="CH30" s="60">
        <v>237998.66055085001</v>
      </c>
      <c r="CI30" s="60">
        <v>372384.59347870998</v>
      </c>
      <c r="CJ30" s="60">
        <v>364550.99874079</v>
      </c>
      <c r="CK30" s="60">
        <v>402105.84243333002</v>
      </c>
      <c r="CL30" s="60">
        <v>354387</v>
      </c>
      <c r="CM30" s="60">
        <v>324103.61021134997</v>
      </c>
      <c r="CN30" s="60">
        <v>357967</v>
      </c>
      <c r="CO30" s="60">
        <v>332116</v>
      </c>
      <c r="CP30" s="60">
        <v>365609</v>
      </c>
      <c r="CQ30" s="60">
        <v>431376</v>
      </c>
      <c r="CR30" s="60">
        <v>474224</v>
      </c>
      <c r="CS30" s="60">
        <v>336348</v>
      </c>
      <c r="CT30" s="60">
        <v>300965.07863276004</v>
      </c>
      <c r="CU30" s="60">
        <v>527479.36687073996</v>
      </c>
      <c r="CV30" s="126">
        <v>332659</v>
      </c>
      <c r="CW30" s="126">
        <v>264758</v>
      </c>
      <c r="CX30" s="126">
        <v>357594</v>
      </c>
      <c r="CY30" s="126">
        <v>358694</v>
      </c>
      <c r="CZ30" s="126">
        <v>270862</v>
      </c>
      <c r="DA30" s="126">
        <v>351200</v>
      </c>
      <c r="DB30" s="126">
        <v>400406</v>
      </c>
      <c r="DC30" s="126">
        <v>381424</v>
      </c>
      <c r="DD30" s="126">
        <v>738638</v>
      </c>
      <c r="DE30" s="126">
        <v>398739</v>
      </c>
      <c r="DF30" s="126">
        <v>339677.39508828003</v>
      </c>
      <c r="DG30" s="126">
        <v>678284.10450383998</v>
      </c>
      <c r="DH30" s="126">
        <v>552198.35734986002</v>
      </c>
      <c r="DI30" s="126">
        <v>470998.38149404997</v>
      </c>
      <c r="DJ30" s="126">
        <v>721580.89309058001</v>
      </c>
      <c r="DK30" s="126">
        <v>614693.26182973001</v>
      </c>
      <c r="DL30" s="126">
        <v>666722.05019410001</v>
      </c>
      <c r="DM30" s="126">
        <v>645419.89030676999</v>
      </c>
      <c r="DN30" s="126">
        <v>616778.94836949999</v>
      </c>
      <c r="DO30" s="126">
        <v>843956.75476699998</v>
      </c>
      <c r="DP30" s="126">
        <v>769978.93461371993</v>
      </c>
      <c r="DQ30" s="126">
        <v>446346.26044663001</v>
      </c>
      <c r="DR30" s="126">
        <v>491519.54274305998</v>
      </c>
      <c r="DS30" s="126">
        <v>695414.77442673</v>
      </c>
      <c r="DT30" s="126">
        <v>543297.48919490003</v>
      </c>
      <c r="DU30" s="126">
        <v>581849.09038713004</v>
      </c>
      <c r="DV30" s="126">
        <v>620958.78801493999</v>
      </c>
      <c r="DW30" s="126">
        <v>595257.4521394301</v>
      </c>
      <c r="DX30" s="126">
        <v>661632.51665587001</v>
      </c>
      <c r="DY30" s="126">
        <v>1120300.24133371</v>
      </c>
      <c r="DZ30" s="126">
        <v>734744.53237360995</v>
      </c>
      <c r="EA30" s="126">
        <v>717803.64546435</v>
      </c>
      <c r="EB30" s="126">
        <v>761252.90315460996</v>
      </c>
      <c r="EC30" s="6"/>
      <c r="ED30" s="6"/>
      <c r="EE30" s="6"/>
    </row>
    <row r="31" spans="1:135" s="116" customFormat="1" ht="19.5" thickBot="1" x14ac:dyDescent="0.3">
      <c r="A31" s="134" t="s">
        <v>18</v>
      </c>
      <c r="B31" s="135">
        <v>43475.962</v>
      </c>
      <c r="C31" s="135">
        <v>48537.821684000002</v>
      </c>
      <c r="D31" s="135">
        <v>49277</v>
      </c>
      <c r="E31" s="135">
        <v>48025.854202000002</v>
      </c>
      <c r="F31" s="135">
        <v>49703.701975999997</v>
      </c>
      <c r="G31" s="135">
        <v>53067.547285000001</v>
      </c>
      <c r="H31" s="135">
        <v>59155.958806000002</v>
      </c>
      <c r="I31" s="135">
        <v>64143.141479999998</v>
      </c>
      <c r="J31" s="135">
        <v>69214.900469</v>
      </c>
      <c r="K31" s="135">
        <v>71752.360537</v>
      </c>
      <c r="L31" s="135">
        <v>75321.620022000003</v>
      </c>
      <c r="M31" s="135">
        <v>80369.488157999993</v>
      </c>
      <c r="N31" s="135">
        <v>91072.939985999998</v>
      </c>
      <c r="O31" s="135">
        <v>98403.426544000002</v>
      </c>
      <c r="P31" s="135">
        <v>117848.008845</v>
      </c>
      <c r="Q31" s="135">
        <v>115113.088988</v>
      </c>
      <c r="R31" s="135">
        <v>116480.074398</v>
      </c>
      <c r="S31" s="135">
        <v>115617.07399999999</v>
      </c>
      <c r="T31" s="135">
        <v>111648.766497</v>
      </c>
      <c r="U31" s="135">
        <v>113862.141118</v>
      </c>
      <c r="V31" s="135">
        <v>112979.97785884212</v>
      </c>
      <c r="W31" s="135">
        <v>110428.05039309504</v>
      </c>
      <c r="X31" s="135">
        <v>116851.89562260175</v>
      </c>
      <c r="Y31" s="135">
        <v>117692.05683255615</v>
      </c>
      <c r="Z31" s="135">
        <v>100044.38523428794</v>
      </c>
      <c r="AA31" s="135">
        <v>101471</v>
      </c>
      <c r="AB31" s="135">
        <v>100420</v>
      </c>
      <c r="AC31" s="135">
        <v>105590.64532</v>
      </c>
      <c r="AD31" s="135">
        <v>117896.24571768557</v>
      </c>
      <c r="AE31" s="135">
        <v>121593.60000000001</v>
      </c>
      <c r="AF31" s="135">
        <v>122222.22262</v>
      </c>
      <c r="AG31" s="135">
        <v>124915.768279893</v>
      </c>
      <c r="AH31" s="135">
        <v>128403.24555000001</v>
      </c>
      <c r="AI31" s="135">
        <v>135061.62512099999</v>
      </c>
      <c r="AJ31" s="135">
        <v>146194.20597995099</v>
      </c>
      <c r="AK31" s="135">
        <v>177035.007265758</v>
      </c>
      <c r="AL31" s="135">
        <v>195294.72709080801</v>
      </c>
      <c r="AM31" s="135">
        <v>214940</v>
      </c>
      <c r="AN31" s="135">
        <v>214335</v>
      </c>
      <c r="AO31" s="135">
        <v>205609</v>
      </c>
      <c r="AP31" s="135">
        <v>215968.851</v>
      </c>
      <c r="AQ31" s="135">
        <v>217944</v>
      </c>
      <c r="AR31" s="135">
        <v>216703</v>
      </c>
      <c r="AS31" s="135">
        <v>216457.7</v>
      </c>
      <c r="AT31" s="135">
        <v>213899</v>
      </c>
      <c r="AU31" s="135">
        <v>212965</v>
      </c>
      <c r="AV31" s="135">
        <v>224481.08805775986</v>
      </c>
      <c r="AW31" s="135">
        <v>181541.17812525001</v>
      </c>
      <c r="AX31" s="135">
        <v>176137</v>
      </c>
      <c r="AY31" s="135">
        <v>194674</v>
      </c>
      <c r="AZ31" s="135">
        <v>188079</v>
      </c>
      <c r="BA31" s="135">
        <v>197391</v>
      </c>
      <c r="BB31" s="135">
        <v>226130</v>
      </c>
      <c r="BC31" s="135">
        <v>225756.2</v>
      </c>
      <c r="BD31" s="135">
        <v>228283</v>
      </c>
      <c r="BE31" s="135">
        <v>234871</v>
      </c>
      <c r="BF31" s="135">
        <v>236364.23817</v>
      </c>
      <c r="BG31" s="135">
        <v>234718</v>
      </c>
      <c r="BH31" s="135">
        <v>241157.990483</v>
      </c>
      <c r="BI31" s="135">
        <v>231406</v>
      </c>
      <c r="BJ31" s="135">
        <v>227153</v>
      </c>
      <c r="BK31" s="135">
        <v>308437</v>
      </c>
      <c r="BL31" s="135">
        <v>302369.43099999998</v>
      </c>
      <c r="BM31" s="135">
        <v>301293.80719001801</v>
      </c>
      <c r="BN31" s="135">
        <v>314523.66799400002</v>
      </c>
      <c r="BO31" s="135">
        <v>312583</v>
      </c>
      <c r="BP31" s="135">
        <v>305996</v>
      </c>
      <c r="BQ31" s="135">
        <v>306873</v>
      </c>
      <c r="BR31" s="135">
        <v>305843.20000000001</v>
      </c>
      <c r="BS31" s="135">
        <v>314276</v>
      </c>
      <c r="BT31" s="136">
        <v>321557</v>
      </c>
      <c r="BU31" s="136">
        <v>289071</v>
      </c>
      <c r="BV31" s="136">
        <v>279667</v>
      </c>
      <c r="BW31" s="137">
        <v>315896</v>
      </c>
      <c r="BX31" s="137">
        <v>309936</v>
      </c>
      <c r="BY31" s="138">
        <v>310207.41610210802</v>
      </c>
      <c r="BZ31" s="138">
        <v>320820.54713720502</v>
      </c>
      <c r="CA31" s="138">
        <v>317675.62236045714</v>
      </c>
      <c r="CB31" s="138">
        <v>320367.69940505625</v>
      </c>
      <c r="CC31" s="137">
        <v>320503</v>
      </c>
      <c r="CD31" s="139">
        <v>321384.83916400699</v>
      </c>
      <c r="CE31" s="139">
        <v>325372.67355854198</v>
      </c>
      <c r="CF31" s="139">
        <v>327802.34775193903</v>
      </c>
      <c r="CG31" s="140">
        <v>291526.25022301002</v>
      </c>
      <c r="CH31" s="141">
        <v>264762.45538692997</v>
      </c>
      <c r="CI31" s="141">
        <v>300636.50141752302</v>
      </c>
      <c r="CJ31" s="141">
        <v>316615.12574833998</v>
      </c>
      <c r="CK31" s="141">
        <v>333713.26908533799</v>
      </c>
      <c r="CL31" s="141">
        <v>337159</v>
      </c>
      <c r="CM31" s="141">
        <v>335293.81808035</v>
      </c>
      <c r="CN31" s="141">
        <v>338128</v>
      </c>
      <c r="CO31" s="141">
        <v>337460</v>
      </c>
      <c r="CP31" s="141">
        <v>340275</v>
      </c>
      <c r="CQ31" s="141">
        <v>348557</v>
      </c>
      <c r="CR31" s="141">
        <v>359029</v>
      </c>
      <c r="CS31" s="141">
        <v>336348</v>
      </c>
      <c r="CT31" s="141">
        <v>318656.68929003505</v>
      </c>
      <c r="CU31" s="141">
        <v>388264.14850116667</v>
      </c>
      <c r="CV31" s="142">
        <v>374363</v>
      </c>
      <c r="CW31" s="142">
        <v>352442</v>
      </c>
      <c r="CX31" s="142">
        <v>353301</v>
      </c>
      <c r="CY31" s="142">
        <v>354071</v>
      </c>
      <c r="CZ31" s="142">
        <v>343670</v>
      </c>
      <c r="DA31" s="142">
        <v>344507</v>
      </c>
      <c r="DB31" s="142">
        <v>350097</v>
      </c>
      <c r="DC31" s="142">
        <v>352945</v>
      </c>
      <c r="DD31" s="142">
        <v>385086</v>
      </c>
      <c r="DE31" s="142">
        <v>398739</v>
      </c>
      <c r="DF31" s="142">
        <v>369208.21791816002</v>
      </c>
      <c r="DG31" s="142">
        <v>472233.51344672003</v>
      </c>
      <c r="DH31" s="142">
        <v>492224.72442250501</v>
      </c>
      <c r="DI31" s="142">
        <v>487979.45583681396</v>
      </c>
      <c r="DJ31" s="142">
        <v>526913.02871244168</v>
      </c>
      <c r="DK31" s="142">
        <v>539453.06201491144</v>
      </c>
      <c r="DL31" s="142">
        <v>555361.68553730997</v>
      </c>
      <c r="DM31" s="142">
        <v>565368.15273391665</v>
      </c>
      <c r="DN31" s="142">
        <v>570509.23229747498</v>
      </c>
      <c r="DO31" s="142">
        <v>595368.09797652275</v>
      </c>
      <c r="DP31" s="142">
        <v>609919.00102962239</v>
      </c>
      <c r="DQ31" s="142">
        <v>446346.26044663001</v>
      </c>
      <c r="DR31" s="142">
        <v>468932.901594845</v>
      </c>
      <c r="DS31" s="142">
        <v>544426.85920547333</v>
      </c>
      <c r="DT31" s="142">
        <v>544144.51670282998</v>
      </c>
      <c r="DU31" s="142">
        <v>551685.43143968994</v>
      </c>
      <c r="DV31" s="142">
        <v>563230.99086889834</v>
      </c>
      <c r="DW31" s="142">
        <v>567806.19962183142</v>
      </c>
      <c r="DX31" s="142">
        <v>579534.48925108614</v>
      </c>
      <c r="DY31" s="142">
        <v>639619.57281582209</v>
      </c>
      <c r="DZ31" s="142">
        <v>649132.06877160096</v>
      </c>
      <c r="EA31" s="142">
        <v>655374.93938003271</v>
      </c>
      <c r="EB31" s="142">
        <v>664198.10302791419</v>
      </c>
      <c r="EC31" s="6"/>
      <c r="ED31" s="6"/>
      <c r="EE31" s="6"/>
    </row>
    <row r="32" spans="1:135" s="99" customFormat="1" ht="19.5" thickTop="1" x14ac:dyDescent="0.25">
      <c r="A32" s="96" t="s">
        <v>19</v>
      </c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7"/>
      <c r="AT32" s="97"/>
      <c r="AU32" s="97"/>
      <c r="AV32" s="97"/>
      <c r="AW32" s="97"/>
      <c r="AX32" s="97"/>
      <c r="AY32" s="97"/>
      <c r="AZ32" s="97"/>
      <c r="BA32" s="97"/>
      <c r="BB32" s="97"/>
      <c r="BC32" s="97"/>
      <c r="BD32" s="97"/>
      <c r="BE32" s="97"/>
      <c r="BF32" s="97"/>
      <c r="BG32" s="97"/>
      <c r="BH32" s="97"/>
      <c r="BI32" s="97"/>
      <c r="BJ32" s="97"/>
      <c r="BK32" s="97"/>
      <c r="BL32" s="97"/>
      <c r="BM32" s="97"/>
      <c r="BN32" s="97"/>
      <c r="BO32" s="97"/>
      <c r="BP32" s="97"/>
      <c r="BQ32" s="97"/>
      <c r="BT32" s="97"/>
      <c r="BU32" s="97"/>
      <c r="BV32" s="97"/>
      <c r="BW32" s="100"/>
      <c r="BX32" s="100"/>
      <c r="BY32" s="100"/>
      <c r="BZ32" s="100"/>
      <c r="CA32" s="100"/>
      <c r="CB32" s="100"/>
      <c r="CC32" s="100"/>
      <c r="CD32" s="100"/>
      <c r="CE32" s="100"/>
      <c r="CF32" s="100"/>
      <c r="CG32" s="100"/>
      <c r="CH32" s="100"/>
      <c r="CI32" s="100"/>
      <c r="CJ32" s="100"/>
      <c r="CK32" s="100"/>
      <c r="CL32" s="100"/>
      <c r="CM32" s="100"/>
      <c r="CN32" s="100"/>
      <c r="CO32" s="100"/>
      <c r="CP32" s="100"/>
      <c r="CQ32" s="100"/>
      <c r="CR32" s="100"/>
      <c r="CS32" s="100"/>
      <c r="CT32" s="100"/>
      <c r="CU32" s="100"/>
      <c r="CV32" s="100"/>
      <c r="CW32" s="100"/>
      <c r="CX32" s="100"/>
      <c r="CY32" s="100"/>
      <c r="CZ32" s="100"/>
      <c r="DA32" s="100"/>
      <c r="DB32" s="100"/>
      <c r="DC32" s="100"/>
      <c r="DD32" s="100"/>
      <c r="DE32" s="100"/>
      <c r="DF32" s="100"/>
      <c r="DG32" s="100"/>
      <c r="DH32" s="100"/>
      <c r="DI32" s="100"/>
      <c r="DJ32" s="100"/>
      <c r="DK32" s="100"/>
      <c r="DL32" s="100"/>
      <c r="DM32" s="100"/>
      <c r="DN32" s="100"/>
      <c r="DO32" s="102"/>
      <c r="DP32" s="102"/>
      <c r="DQ32" s="102"/>
      <c r="DR32" s="36"/>
      <c r="DS32" s="36"/>
      <c r="DT32" s="36"/>
      <c r="DU32" s="36"/>
      <c r="DV32" s="36"/>
      <c r="DW32" s="36"/>
      <c r="DX32" s="36"/>
      <c r="DY32" s="36"/>
      <c r="DZ32" s="36"/>
      <c r="EA32" s="36"/>
      <c r="EB32" s="36"/>
      <c r="EC32" s="36"/>
      <c r="ED32" s="6"/>
      <c r="EE32" s="6"/>
    </row>
    <row r="33" spans="1:135" x14ac:dyDescent="0.35">
      <c r="A33" s="96" t="s">
        <v>20</v>
      </c>
      <c r="BO33" s="143"/>
      <c r="CB33" s="4"/>
      <c r="CC33" s="4"/>
      <c r="DR33" s="36"/>
      <c r="DS33" s="36"/>
      <c r="DT33" s="36"/>
      <c r="DU33" s="36"/>
      <c r="DV33" s="36"/>
      <c r="DW33" s="36"/>
      <c r="DX33" s="36"/>
      <c r="DY33" s="36"/>
      <c r="DZ33" s="36"/>
      <c r="EA33" s="36"/>
      <c r="EB33" s="36"/>
      <c r="EC33" s="36"/>
    </row>
    <row r="34" spans="1:135" x14ac:dyDescent="0.35">
      <c r="A34" s="96"/>
      <c r="BO34" s="143"/>
      <c r="CB34" s="4"/>
      <c r="CC34" s="4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</row>
    <row r="35" spans="1:135" s="7" customFormat="1" x14ac:dyDescent="0.35">
      <c r="A35" s="144" t="s">
        <v>21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3"/>
      <c r="BX35" s="3"/>
      <c r="BY35" s="3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102"/>
      <c r="DP35" s="102"/>
      <c r="DQ35" s="102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6"/>
      <c r="EE35" s="6"/>
    </row>
    <row r="36" spans="1:135" s="103" customFormat="1" ht="19.5" thickBot="1" x14ac:dyDescent="0.4"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4"/>
      <c r="AN36" s="104"/>
      <c r="AO36" s="104"/>
      <c r="AP36" s="104"/>
      <c r="AQ36" s="104"/>
      <c r="AR36" s="104"/>
      <c r="AS36" s="104"/>
      <c r="AT36" s="104"/>
      <c r="AU36" s="104"/>
      <c r="AV36" s="104"/>
      <c r="AW36" s="104"/>
      <c r="AX36" s="104"/>
      <c r="AY36" s="104"/>
      <c r="AZ36" s="104"/>
      <c r="BA36" s="104"/>
      <c r="BB36" s="104"/>
      <c r="BC36" s="104"/>
      <c r="BD36" s="104"/>
      <c r="BE36" s="104"/>
      <c r="BF36" s="104"/>
      <c r="BG36" s="104"/>
      <c r="BH36" s="104"/>
      <c r="BI36" s="104"/>
      <c r="BJ36" s="104"/>
      <c r="BK36" s="104"/>
      <c r="BL36" s="104"/>
      <c r="BM36" s="104"/>
      <c r="BN36" s="104"/>
      <c r="BO36" s="104"/>
      <c r="BP36" s="104"/>
      <c r="BQ36" s="104"/>
      <c r="BR36" s="104"/>
      <c r="BS36" s="104"/>
      <c r="BT36" s="104"/>
      <c r="BU36" s="104"/>
      <c r="BV36" s="104"/>
      <c r="BW36" s="3"/>
      <c r="BX36" s="3"/>
      <c r="BY36" s="3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145"/>
      <c r="DJ36" s="145"/>
      <c r="DK36" s="145"/>
      <c r="DL36" s="145"/>
      <c r="DM36" s="145"/>
      <c r="DN36" s="145"/>
      <c r="DO36" s="145"/>
      <c r="DP36" s="146"/>
      <c r="DQ36" s="146"/>
      <c r="DR36" s="36"/>
      <c r="DS36" s="36"/>
      <c r="DT36" s="36"/>
      <c r="DU36" s="36"/>
      <c r="DV36" s="36"/>
      <c r="DW36" s="36"/>
      <c r="DX36" s="36"/>
      <c r="DY36" s="36"/>
      <c r="DZ36" s="36"/>
      <c r="EC36" s="36"/>
      <c r="ED36" s="6"/>
      <c r="EE36" s="6"/>
    </row>
    <row r="37" spans="1:135" s="106" customFormat="1" ht="21.75" thickTop="1" thickBot="1" x14ac:dyDescent="0.3">
      <c r="A37" s="13"/>
      <c r="B37" s="147">
        <v>40910</v>
      </c>
      <c r="C37" s="148">
        <v>40941</v>
      </c>
      <c r="D37" s="148">
        <v>40971</v>
      </c>
      <c r="E37" s="148">
        <v>41003</v>
      </c>
      <c r="F37" s="148">
        <v>41034</v>
      </c>
      <c r="G37" s="148">
        <v>41066</v>
      </c>
      <c r="H37" s="148">
        <v>41097</v>
      </c>
      <c r="I37" s="148">
        <v>41129</v>
      </c>
      <c r="J37" s="148">
        <v>41161</v>
      </c>
      <c r="K37" s="148">
        <v>41192</v>
      </c>
      <c r="L37" s="148">
        <v>41224</v>
      </c>
      <c r="M37" s="148">
        <v>41255</v>
      </c>
      <c r="N37" s="148">
        <v>41275</v>
      </c>
      <c r="O37" s="148">
        <v>41307</v>
      </c>
      <c r="P37" s="148">
        <v>41336</v>
      </c>
      <c r="Q37" s="148">
        <f t="shared" ref="Q37:AL37" si="3">Q16</f>
        <v>0</v>
      </c>
      <c r="R37" s="148">
        <f t="shared" si="3"/>
        <v>115.1</v>
      </c>
      <c r="S37" s="148">
        <f t="shared" si="3"/>
        <v>0</v>
      </c>
      <c r="T37" s="148">
        <f t="shared" si="3"/>
        <v>0</v>
      </c>
      <c r="U37" s="148">
        <f t="shared" si="3"/>
        <v>117.9</v>
      </c>
      <c r="V37" s="148">
        <f t="shared" si="3"/>
        <v>0</v>
      </c>
      <c r="W37" s="148">
        <f t="shared" si="3"/>
        <v>0</v>
      </c>
      <c r="X37" s="148">
        <f t="shared" si="3"/>
        <v>124.21299999999999</v>
      </c>
      <c r="Y37" s="148">
        <f t="shared" si="3"/>
        <v>0</v>
      </c>
      <c r="Z37" s="148">
        <f t="shared" si="3"/>
        <v>0</v>
      </c>
      <c r="AA37" s="148">
        <f t="shared" si="3"/>
        <v>139.63999999999999</v>
      </c>
      <c r="AB37" s="148">
        <f t="shared" si="3"/>
        <v>0</v>
      </c>
      <c r="AC37" s="148">
        <f t="shared" si="3"/>
        <v>0</v>
      </c>
      <c r="AD37" s="148">
        <f t="shared" si="3"/>
        <v>150.70099999999999</v>
      </c>
      <c r="AE37" s="148">
        <f t="shared" si="3"/>
        <v>0</v>
      </c>
      <c r="AF37" s="148">
        <f t="shared" si="3"/>
        <v>0</v>
      </c>
      <c r="AG37" s="148">
        <f t="shared" si="3"/>
        <v>158.79</v>
      </c>
      <c r="AH37" s="148">
        <f t="shared" si="3"/>
        <v>0</v>
      </c>
      <c r="AI37" s="148">
        <f t="shared" si="3"/>
        <v>0</v>
      </c>
      <c r="AJ37" s="148">
        <f t="shared" si="3"/>
        <v>180.48079826594008</v>
      </c>
      <c r="AK37" s="148">
        <f t="shared" si="3"/>
        <v>0</v>
      </c>
      <c r="AL37" s="148">
        <f t="shared" si="3"/>
        <v>0</v>
      </c>
      <c r="AM37" s="148">
        <v>42064</v>
      </c>
      <c r="AN37" s="148">
        <v>42096</v>
      </c>
      <c r="AO37" s="148">
        <f>AO16</f>
        <v>0</v>
      </c>
      <c r="AP37" s="148">
        <v>42185</v>
      </c>
      <c r="AQ37" s="148">
        <v>42186</v>
      </c>
      <c r="AR37" s="148">
        <v>42218</v>
      </c>
      <c r="AS37" s="148">
        <v>42250</v>
      </c>
      <c r="AT37" s="148">
        <v>42281</v>
      </c>
      <c r="AU37" s="148">
        <v>42313</v>
      </c>
      <c r="AV37" s="148">
        <v>42343</v>
      </c>
      <c r="AW37" s="148">
        <v>42375</v>
      </c>
      <c r="AX37" s="148">
        <v>42401</v>
      </c>
      <c r="AY37" s="148">
        <v>42430</v>
      </c>
      <c r="AZ37" s="148">
        <v>42461</v>
      </c>
      <c r="BA37" s="148">
        <v>42491</v>
      </c>
      <c r="BB37" s="148">
        <v>42522</v>
      </c>
      <c r="BC37" s="148">
        <v>42552</v>
      </c>
      <c r="BD37" s="148">
        <v>42583</v>
      </c>
      <c r="BE37" s="14">
        <v>42615</v>
      </c>
      <c r="BF37" s="14">
        <v>42645</v>
      </c>
      <c r="BG37" s="14">
        <v>42677</v>
      </c>
      <c r="BH37" s="14">
        <f t="shared" ref="BH37:CD37" si="4">BH3</f>
        <v>42708</v>
      </c>
      <c r="BI37" s="14">
        <f t="shared" si="4"/>
        <v>42739</v>
      </c>
      <c r="BJ37" s="14">
        <f t="shared" si="4"/>
        <v>42771</v>
      </c>
      <c r="BK37" s="14">
        <f t="shared" si="4"/>
        <v>42799</v>
      </c>
      <c r="BL37" s="14">
        <f t="shared" si="4"/>
        <v>42830</v>
      </c>
      <c r="BM37" s="14">
        <f t="shared" si="4"/>
        <v>42860</v>
      </c>
      <c r="BN37" s="14">
        <f t="shared" si="4"/>
        <v>42891</v>
      </c>
      <c r="BO37" s="14">
        <f t="shared" si="4"/>
        <v>42921</v>
      </c>
      <c r="BP37" s="14">
        <f t="shared" si="4"/>
        <v>42953</v>
      </c>
      <c r="BQ37" s="18">
        <f t="shared" si="4"/>
        <v>42984</v>
      </c>
      <c r="BR37" s="14">
        <f t="shared" si="4"/>
        <v>43014</v>
      </c>
      <c r="BS37" s="14">
        <f t="shared" si="4"/>
        <v>43045</v>
      </c>
      <c r="BT37" s="14">
        <f t="shared" si="4"/>
        <v>43075</v>
      </c>
      <c r="BU37" s="14">
        <f t="shared" si="4"/>
        <v>43106</v>
      </c>
      <c r="BV37" s="14">
        <f t="shared" si="4"/>
        <v>43137</v>
      </c>
      <c r="BW37" s="14">
        <f t="shared" si="4"/>
        <v>43165</v>
      </c>
      <c r="BX37" s="14">
        <f t="shared" si="4"/>
        <v>43196</v>
      </c>
      <c r="BY37" s="14">
        <f t="shared" si="4"/>
        <v>43226</v>
      </c>
      <c r="BZ37" s="14">
        <f t="shared" si="4"/>
        <v>43258</v>
      </c>
      <c r="CA37" s="14">
        <f t="shared" si="4"/>
        <v>43288</v>
      </c>
      <c r="CB37" s="14">
        <f t="shared" si="4"/>
        <v>43321</v>
      </c>
      <c r="CC37" s="14">
        <f t="shared" si="4"/>
        <v>43352</v>
      </c>
      <c r="CD37" s="15">
        <f t="shared" si="4"/>
        <v>43382</v>
      </c>
      <c r="CE37" s="15">
        <v>43414</v>
      </c>
      <c r="CF37" s="15">
        <v>43445</v>
      </c>
      <c r="CG37" s="15">
        <v>43476</v>
      </c>
      <c r="CH37" s="15">
        <v>43507</v>
      </c>
      <c r="CI37" s="14">
        <v>43535</v>
      </c>
      <c r="CJ37" s="14">
        <v>43566</v>
      </c>
      <c r="CK37" s="14">
        <v>43586</v>
      </c>
      <c r="CL37" s="14">
        <v>43617</v>
      </c>
      <c r="CM37" s="14">
        <v>43647</v>
      </c>
      <c r="CN37" s="14">
        <v>43678</v>
      </c>
      <c r="CO37" s="14">
        <v>43717</v>
      </c>
      <c r="CP37" s="14">
        <v>43747</v>
      </c>
      <c r="CQ37" s="14">
        <v>43778</v>
      </c>
      <c r="CR37" s="14">
        <v>43808</v>
      </c>
      <c r="CS37" s="14">
        <v>43839</v>
      </c>
      <c r="CT37" s="18">
        <v>43870</v>
      </c>
      <c r="CU37" s="14">
        <v>43899</v>
      </c>
      <c r="CV37" s="17">
        <v>43930</v>
      </c>
      <c r="CW37" s="17">
        <v>43960</v>
      </c>
      <c r="CX37" s="17">
        <v>43991</v>
      </c>
      <c r="CY37" s="17">
        <v>44021</v>
      </c>
      <c r="CZ37" s="17">
        <v>44052</v>
      </c>
      <c r="DA37" s="17">
        <v>44083</v>
      </c>
      <c r="DB37" s="17">
        <v>44113</v>
      </c>
      <c r="DC37" s="17">
        <v>44144</v>
      </c>
      <c r="DD37" s="17">
        <v>44174</v>
      </c>
      <c r="DE37" s="17">
        <v>44197</v>
      </c>
      <c r="DF37" s="17">
        <v>44228</v>
      </c>
      <c r="DG37" s="17">
        <v>44256</v>
      </c>
      <c r="DH37" s="17">
        <v>44287</v>
      </c>
      <c r="DI37" s="17">
        <v>44317</v>
      </c>
      <c r="DJ37" s="17">
        <v>44348</v>
      </c>
      <c r="DK37" s="17">
        <v>44378</v>
      </c>
      <c r="DL37" s="17">
        <v>44409</v>
      </c>
      <c r="DM37" s="17">
        <v>44440</v>
      </c>
      <c r="DN37" s="17">
        <v>44470</v>
      </c>
      <c r="DO37" s="17">
        <v>44501</v>
      </c>
      <c r="DP37" s="17">
        <v>44531</v>
      </c>
      <c r="DQ37" s="17">
        <v>44562</v>
      </c>
      <c r="DR37" s="17">
        <v>44593</v>
      </c>
      <c r="DS37" s="17">
        <v>44621</v>
      </c>
      <c r="DT37" s="17">
        <v>44652</v>
      </c>
      <c r="DU37" s="17">
        <v>44682</v>
      </c>
      <c r="DV37" s="17">
        <v>44713</v>
      </c>
      <c r="DW37" s="17">
        <v>44743</v>
      </c>
      <c r="DX37" s="17">
        <v>44774</v>
      </c>
      <c r="DY37" s="17">
        <v>44805</v>
      </c>
      <c r="DZ37" s="17">
        <v>44835</v>
      </c>
      <c r="EA37" s="17">
        <v>44866</v>
      </c>
      <c r="EB37" s="17">
        <v>44896</v>
      </c>
      <c r="EC37" s="19"/>
      <c r="ED37" s="6"/>
      <c r="EE37" s="6"/>
    </row>
    <row r="38" spans="1:135" s="116" customFormat="1" ht="20.25" x14ac:dyDescent="0.25">
      <c r="A38" s="149"/>
      <c r="B38" s="150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0"/>
      <c r="AJ38" s="150"/>
      <c r="AK38" s="150"/>
      <c r="AL38" s="150"/>
      <c r="AM38" s="150"/>
      <c r="AN38" s="150"/>
      <c r="AO38" s="150"/>
      <c r="AP38" s="150"/>
      <c r="AQ38" s="151"/>
      <c r="AR38" s="151"/>
      <c r="AS38" s="151"/>
      <c r="AT38" s="151"/>
      <c r="AU38" s="151"/>
      <c r="AV38" s="151"/>
      <c r="AW38" s="151"/>
      <c r="AX38" s="151"/>
      <c r="AY38" s="151"/>
      <c r="AZ38" s="151"/>
      <c r="BA38" s="151"/>
      <c r="BB38" s="151"/>
      <c r="BC38" s="151"/>
      <c r="BD38" s="151"/>
      <c r="BE38" s="151"/>
      <c r="BF38" s="151"/>
      <c r="BG38" s="151"/>
      <c r="BH38" s="151"/>
      <c r="BI38" s="151"/>
      <c r="BJ38" s="151"/>
      <c r="BK38" s="151"/>
      <c r="BL38" s="151"/>
      <c r="BM38" s="151"/>
      <c r="BN38" s="151"/>
      <c r="BO38" s="151"/>
      <c r="BP38" s="151"/>
      <c r="BQ38" s="152"/>
      <c r="BR38" s="109"/>
      <c r="BS38" s="109"/>
      <c r="BT38" s="153"/>
      <c r="BU38" s="153"/>
      <c r="BV38" s="153"/>
      <c r="BW38" s="154"/>
      <c r="BX38" s="154"/>
      <c r="BY38" s="154"/>
      <c r="BZ38" s="154"/>
      <c r="CA38" s="154"/>
      <c r="CB38" s="154"/>
      <c r="CC38" s="154"/>
      <c r="CD38" s="155"/>
      <c r="CE38" s="155"/>
      <c r="CF38" s="155"/>
      <c r="CG38" s="156"/>
      <c r="CH38" s="157"/>
      <c r="CI38" s="157"/>
      <c r="CJ38" s="157"/>
      <c r="CK38" s="157"/>
      <c r="CL38" s="157"/>
      <c r="CM38" s="157"/>
      <c r="CN38" s="157"/>
      <c r="CO38" s="157"/>
      <c r="CP38" s="157"/>
      <c r="CQ38" s="157"/>
      <c r="CR38" s="157"/>
      <c r="CS38" s="157"/>
      <c r="CT38" s="158"/>
      <c r="CU38" s="157"/>
      <c r="CV38" s="159"/>
      <c r="CW38" s="159"/>
      <c r="CX38" s="159"/>
      <c r="CY38" s="159"/>
      <c r="CZ38" s="159"/>
      <c r="DA38" s="159"/>
      <c r="DB38" s="159"/>
      <c r="DC38" s="159"/>
      <c r="DD38" s="159"/>
      <c r="DE38" s="159"/>
      <c r="DF38" s="159"/>
      <c r="DG38" s="159"/>
      <c r="DH38" s="159"/>
      <c r="DI38" s="159"/>
      <c r="DJ38" s="159"/>
      <c r="DK38" s="159"/>
      <c r="DL38" s="159"/>
      <c r="DM38" s="159"/>
      <c r="DN38" s="159"/>
      <c r="DO38" s="159"/>
      <c r="DP38" s="159"/>
      <c r="DQ38" s="159"/>
      <c r="DR38" s="159"/>
      <c r="DS38" s="159"/>
      <c r="DT38" s="159"/>
      <c r="DU38" s="159"/>
      <c r="DV38" s="159"/>
      <c r="DW38" s="159"/>
      <c r="DX38" s="159"/>
      <c r="DY38" s="159"/>
      <c r="DZ38" s="159"/>
      <c r="EA38" s="159"/>
      <c r="EB38" s="159"/>
      <c r="EC38" s="68"/>
      <c r="ED38" s="6"/>
      <c r="EE38" s="6"/>
    </row>
    <row r="39" spans="1:135" s="116" customFormat="1" ht="29.25" customHeight="1" x14ac:dyDescent="0.25">
      <c r="A39" s="21" t="s">
        <v>22</v>
      </c>
      <c r="B39" s="160">
        <v>218504</v>
      </c>
      <c r="C39" s="160">
        <v>224119</v>
      </c>
      <c r="D39" s="160">
        <v>228136</v>
      </c>
      <c r="E39" s="160">
        <v>226594</v>
      </c>
      <c r="F39" s="160">
        <v>231147</v>
      </c>
      <c r="G39" s="160">
        <v>235129</v>
      </c>
      <c r="H39" s="160">
        <v>239464</v>
      </c>
      <c r="I39" s="160">
        <v>218381</v>
      </c>
      <c r="J39" s="160">
        <v>220362</v>
      </c>
      <c r="K39" s="160">
        <v>197884</v>
      </c>
      <c r="L39" s="160">
        <v>196323</v>
      </c>
      <c r="M39" s="160">
        <v>200345</v>
      </c>
      <c r="N39" s="160">
        <v>204835</v>
      </c>
      <c r="O39" s="160">
        <v>211679</v>
      </c>
      <c r="P39" s="160">
        <v>216738</v>
      </c>
      <c r="Q39" s="160">
        <v>225759</v>
      </c>
      <c r="R39" s="160">
        <v>229500</v>
      </c>
      <c r="S39" s="160">
        <v>234910</v>
      </c>
      <c r="T39" s="160">
        <v>235346</v>
      </c>
      <c r="U39" s="160">
        <v>234435</v>
      </c>
      <c r="V39" s="160">
        <v>234949</v>
      </c>
      <c r="W39" s="160">
        <v>237508</v>
      </c>
      <c r="X39" s="160">
        <v>240808</v>
      </c>
      <c r="Y39" s="160">
        <v>240601</v>
      </c>
      <c r="Z39" s="160">
        <v>243965</v>
      </c>
      <c r="AA39" s="160">
        <v>235627</v>
      </c>
      <c r="AB39" s="160">
        <v>252507</v>
      </c>
      <c r="AC39" s="160">
        <v>257288</v>
      </c>
      <c r="AD39" s="160">
        <v>260171</v>
      </c>
      <c r="AE39" s="160">
        <v>264655</v>
      </c>
      <c r="AF39" s="160">
        <v>269188</v>
      </c>
      <c r="AG39" s="160">
        <v>266521</v>
      </c>
      <c r="AH39" s="160">
        <v>276104</v>
      </c>
      <c r="AI39" s="160">
        <v>280712</v>
      </c>
      <c r="AJ39" s="160">
        <v>285085</v>
      </c>
      <c r="AK39" s="160">
        <v>288922</v>
      </c>
      <c r="AL39" s="160">
        <v>294619</v>
      </c>
      <c r="AM39" s="160">
        <v>299638</v>
      </c>
      <c r="AN39" s="160">
        <v>217817</v>
      </c>
      <c r="AO39" s="160">
        <v>300581</v>
      </c>
      <c r="AP39" s="160"/>
      <c r="AQ39" s="160"/>
      <c r="AR39" s="160"/>
      <c r="AS39" s="160"/>
      <c r="AT39" s="160"/>
      <c r="AU39" s="160"/>
      <c r="AV39" s="160"/>
      <c r="AW39" s="160">
        <v>672570</v>
      </c>
      <c r="AX39" s="160">
        <v>679467</v>
      </c>
      <c r="AY39" s="160">
        <v>687041</v>
      </c>
      <c r="AZ39" s="160">
        <v>693664</v>
      </c>
      <c r="BA39" s="160">
        <v>702420</v>
      </c>
      <c r="BB39" s="160">
        <v>710824</v>
      </c>
      <c r="BC39" s="160">
        <v>719508</v>
      </c>
      <c r="BD39" s="160">
        <v>731005</v>
      </c>
      <c r="BE39" s="160">
        <v>758476</v>
      </c>
      <c r="BF39" s="160">
        <v>832915</v>
      </c>
      <c r="BG39" s="160">
        <v>858067</v>
      </c>
      <c r="BH39" s="160">
        <v>879560</v>
      </c>
      <c r="BI39" s="160">
        <v>889071</v>
      </c>
      <c r="BJ39" s="160">
        <v>908689</v>
      </c>
      <c r="BK39" s="160">
        <v>919742</v>
      </c>
      <c r="BL39" s="160">
        <v>925848</v>
      </c>
      <c r="BM39" s="160">
        <v>935242</v>
      </c>
      <c r="BN39" s="160">
        <v>925194</v>
      </c>
      <c r="BO39" s="160">
        <v>933381</v>
      </c>
      <c r="BP39" s="160">
        <v>942015</v>
      </c>
      <c r="BQ39" s="161">
        <v>940854</v>
      </c>
      <c r="BR39" s="60">
        <v>949490</v>
      </c>
      <c r="BS39" s="60">
        <v>955043</v>
      </c>
      <c r="BT39" s="60">
        <v>941619</v>
      </c>
      <c r="BU39" s="60">
        <v>948229</v>
      </c>
      <c r="BV39" s="60">
        <v>948516</v>
      </c>
      <c r="BW39" s="123">
        <v>964530</v>
      </c>
      <c r="BX39" s="123">
        <v>970935</v>
      </c>
      <c r="BY39" s="123">
        <v>951686</v>
      </c>
      <c r="BZ39" s="123">
        <v>955733</v>
      </c>
      <c r="CA39" s="123">
        <v>961636</v>
      </c>
      <c r="CB39" s="123">
        <v>971144</v>
      </c>
      <c r="CC39" s="123">
        <v>1020313</v>
      </c>
      <c r="CD39" s="124">
        <v>1054427</v>
      </c>
      <c r="CE39" s="124">
        <v>1063554</v>
      </c>
      <c r="CF39" s="124">
        <v>1082866</v>
      </c>
      <c r="CG39" s="125">
        <v>1099053</v>
      </c>
      <c r="CH39" s="60">
        <v>1096488</v>
      </c>
      <c r="CI39" s="60">
        <v>1103074</v>
      </c>
      <c r="CJ39" s="60">
        <v>1027475</v>
      </c>
      <c r="CK39" s="60">
        <v>1042447</v>
      </c>
      <c r="CL39" s="60">
        <v>1052016</v>
      </c>
      <c r="CM39" s="60">
        <v>1060931</v>
      </c>
      <c r="CN39" s="60">
        <v>1076283</v>
      </c>
      <c r="CO39" s="60">
        <v>1105684</v>
      </c>
      <c r="CP39" s="60">
        <v>1111715</v>
      </c>
      <c r="CQ39" s="60">
        <v>1131993</v>
      </c>
      <c r="CR39" s="60">
        <v>1149028</v>
      </c>
      <c r="CS39" s="60">
        <v>1164885</v>
      </c>
      <c r="CT39" s="162">
        <v>1176052</v>
      </c>
      <c r="CU39" s="60">
        <v>1184820</v>
      </c>
      <c r="CV39" s="163">
        <v>1194417</v>
      </c>
      <c r="CW39" s="163">
        <v>1208125</v>
      </c>
      <c r="CX39" s="163">
        <v>1215189</v>
      </c>
      <c r="CY39" s="163">
        <v>1234367</v>
      </c>
      <c r="CZ39" s="163">
        <v>1245363</v>
      </c>
      <c r="DA39" s="163">
        <v>1259364</v>
      </c>
      <c r="DB39" s="163">
        <v>1277748</v>
      </c>
      <c r="DC39" s="163">
        <v>1287327</v>
      </c>
      <c r="DD39" s="163">
        <v>1299204</v>
      </c>
      <c r="DE39" s="163">
        <v>1307420</v>
      </c>
      <c r="DF39" s="163">
        <v>1305861</v>
      </c>
      <c r="DG39" s="163">
        <v>1309959</v>
      </c>
      <c r="DH39" s="163">
        <v>1315174</v>
      </c>
      <c r="DI39" s="163">
        <v>1325954</v>
      </c>
      <c r="DJ39" s="163">
        <v>1329927</v>
      </c>
      <c r="DK39" s="163">
        <v>1318181</v>
      </c>
      <c r="DL39" s="163">
        <v>1316640</v>
      </c>
      <c r="DM39" s="163">
        <v>1321136</v>
      </c>
      <c r="DN39" s="163">
        <v>1326357</v>
      </c>
      <c r="DO39" s="163">
        <v>1326980</v>
      </c>
      <c r="DP39" s="163">
        <v>1331221</v>
      </c>
      <c r="DQ39" s="163">
        <v>1334910</v>
      </c>
      <c r="DR39" s="163">
        <v>1322637</v>
      </c>
      <c r="DS39" s="163">
        <v>1339490</v>
      </c>
      <c r="DT39" s="163">
        <v>1354279</v>
      </c>
      <c r="DU39" s="163">
        <v>1366846</v>
      </c>
      <c r="DV39" s="163">
        <v>1374406</v>
      </c>
      <c r="DW39" s="163">
        <v>1388313</v>
      </c>
      <c r="DX39" s="163">
        <v>1402380</v>
      </c>
      <c r="DY39" s="163">
        <v>1413905</v>
      </c>
      <c r="DZ39" s="163">
        <v>1425978</v>
      </c>
      <c r="EA39" s="163">
        <v>1434624</v>
      </c>
      <c r="EB39" s="163">
        <v>1446752</v>
      </c>
      <c r="EC39" s="164"/>
      <c r="ED39" s="6"/>
      <c r="EE39" s="6"/>
    </row>
    <row r="40" spans="1:135" s="116" customFormat="1" ht="19.5" thickBot="1" x14ac:dyDescent="0.3">
      <c r="A40" s="120" t="s">
        <v>23</v>
      </c>
      <c r="B40" s="165"/>
      <c r="C40" s="165"/>
      <c r="D40" s="165"/>
      <c r="E40" s="165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/>
      <c r="T40" s="165"/>
      <c r="U40" s="165"/>
      <c r="V40" s="165"/>
      <c r="W40" s="165"/>
      <c r="X40" s="165"/>
      <c r="Y40" s="165"/>
      <c r="Z40" s="165"/>
      <c r="AA40" s="165"/>
      <c r="AB40" s="165"/>
      <c r="AC40" s="165"/>
      <c r="AD40" s="165"/>
      <c r="AE40" s="165"/>
      <c r="AF40" s="165"/>
      <c r="AG40" s="165"/>
      <c r="AH40" s="165"/>
      <c r="AI40" s="165"/>
      <c r="AJ40" s="165"/>
      <c r="AK40" s="165"/>
      <c r="AL40" s="165"/>
      <c r="AM40" s="165"/>
      <c r="AN40" s="165"/>
      <c r="AO40" s="165"/>
      <c r="AP40" s="165"/>
      <c r="AQ40" s="160"/>
      <c r="AR40" s="160"/>
      <c r="AS40" s="160"/>
      <c r="AT40" s="160"/>
      <c r="AU40" s="160"/>
      <c r="AV40" s="160"/>
      <c r="AW40" s="160">
        <v>513</v>
      </c>
      <c r="AX40" s="160">
        <v>529</v>
      </c>
      <c r="AY40" s="160">
        <v>536</v>
      </c>
      <c r="AZ40" s="160">
        <v>545</v>
      </c>
      <c r="BA40" s="160">
        <v>581</v>
      </c>
      <c r="BB40" s="160">
        <v>564</v>
      </c>
      <c r="BC40" s="160">
        <v>579</v>
      </c>
      <c r="BD40" s="160">
        <v>366</v>
      </c>
      <c r="BE40" s="160">
        <v>349</v>
      </c>
      <c r="BF40" s="160">
        <v>373</v>
      </c>
      <c r="BG40" s="160">
        <v>381</v>
      </c>
      <c r="BH40" s="160">
        <v>446</v>
      </c>
      <c r="BI40" s="160">
        <v>383</v>
      </c>
      <c r="BJ40" s="160">
        <v>371</v>
      </c>
      <c r="BK40" s="160">
        <v>394</v>
      </c>
      <c r="BL40" s="160">
        <v>412</v>
      </c>
      <c r="BM40" s="160">
        <v>447</v>
      </c>
      <c r="BN40" s="160">
        <v>414</v>
      </c>
      <c r="BO40" s="160">
        <v>428</v>
      </c>
      <c r="BP40" s="160">
        <v>435</v>
      </c>
      <c r="BQ40" s="161">
        <v>426</v>
      </c>
      <c r="BR40" s="60">
        <v>349</v>
      </c>
      <c r="BS40" s="60">
        <v>352</v>
      </c>
      <c r="BT40" s="60">
        <v>456</v>
      </c>
      <c r="BU40" s="60">
        <v>366</v>
      </c>
      <c r="BV40" s="60">
        <v>393</v>
      </c>
      <c r="BW40" s="123">
        <v>257</v>
      </c>
      <c r="BX40" s="123">
        <v>424</v>
      </c>
      <c r="BY40" s="123">
        <v>476</v>
      </c>
      <c r="BZ40" s="123">
        <v>452</v>
      </c>
      <c r="CA40" s="123">
        <v>465</v>
      </c>
      <c r="CB40" s="123">
        <v>453</v>
      </c>
      <c r="CC40" s="123">
        <v>479</v>
      </c>
      <c r="CD40" s="124">
        <v>501</v>
      </c>
      <c r="CE40" s="124">
        <v>501</v>
      </c>
      <c r="CF40" s="124">
        <v>594</v>
      </c>
      <c r="CG40" s="125">
        <v>516</v>
      </c>
      <c r="CH40" s="60">
        <v>516</v>
      </c>
      <c r="CI40" s="60">
        <v>601</v>
      </c>
      <c r="CJ40" s="60">
        <v>565</v>
      </c>
      <c r="CK40" s="60">
        <v>617</v>
      </c>
      <c r="CL40" s="60">
        <v>657</v>
      </c>
      <c r="CM40" s="60">
        <v>536</v>
      </c>
      <c r="CN40" s="60">
        <v>1356</v>
      </c>
      <c r="CO40" s="60">
        <v>1453</v>
      </c>
      <c r="CP40" s="60">
        <v>1524</v>
      </c>
      <c r="CQ40" s="60">
        <v>1656</v>
      </c>
      <c r="CR40" s="60">
        <v>2109</v>
      </c>
      <c r="CS40" s="60">
        <v>2001</v>
      </c>
      <c r="CT40" s="162">
        <v>2242</v>
      </c>
      <c r="CU40" s="60">
        <v>1910</v>
      </c>
      <c r="CV40" s="163">
        <v>766</v>
      </c>
      <c r="CW40" s="163">
        <v>1421</v>
      </c>
      <c r="CX40" s="163">
        <v>2320</v>
      </c>
      <c r="CY40" s="163">
        <v>2777</v>
      </c>
      <c r="CZ40" s="163">
        <v>3072</v>
      </c>
      <c r="DA40" s="163">
        <v>3162</v>
      </c>
      <c r="DB40" s="163">
        <v>3489</v>
      </c>
      <c r="DC40" s="163">
        <v>3588</v>
      </c>
      <c r="DD40" s="163">
        <v>4317</v>
      </c>
      <c r="DE40" s="163">
        <v>4011</v>
      </c>
      <c r="DF40" s="163">
        <v>4132</v>
      </c>
      <c r="DG40" s="163">
        <v>3399</v>
      </c>
      <c r="DH40" s="163">
        <v>3406</v>
      </c>
      <c r="DI40" s="163">
        <v>3648</v>
      </c>
      <c r="DJ40" s="163">
        <v>4543</v>
      </c>
      <c r="DK40" s="163">
        <v>4866</v>
      </c>
      <c r="DL40" s="163">
        <v>4706</v>
      </c>
      <c r="DM40" s="163">
        <v>4447</v>
      </c>
      <c r="DN40" s="163">
        <v>4442</v>
      </c>
      <c r="DO40" s="163">
        <v>4026</v>
      </c>
      <c r="DP40" s="163">
        <v>3868</v>
      </c>
      <c r="DQ40" s="163">
        <v>3998</v>
      </c>
      <c r="DR40" s="163">
        <v>6428</v>
      </c>
      <c r="DS40" s="163">
        <v>6633</v>
      </c>
      <c r="DT40" s="163">
        <v>6686</v>
      </c>
      <c r="DU40" s="163">
        <v>6667</v>
      </c>
      <c r="DV40" s="163">
        <v>6488</v>
      </c>
      <c r="DW40" s="163">
        <v>6639</v>
      </c>
      <c r="DX40" s="163">
        <v>6744</v>
      </c>
      <c r="DY40" s="163">
        <v>7022</v>
      </c>
      <c r="DZ40" s="163">
        <v>7430</v>
      </c>
      <c r="EA40" s="163">
        <v>7426</v>
      </c>
      <c r="EB40" s="163">
        <v>8104</v>
      </c>
      <c r="EC40" s="164"/>
      <c r="ED40" s="6"/>
      <c r="EE40" s="6"/>
    </row>
    <row r="41" spans="1:135" s="116" customFormat="1" ht="19.5" thickBot="1" x14ac:dyDescent="0.3">
      <c r="A41" s="120"/>
      <c r="B41" s="160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  <c r="Q41" s="160"/>
      <c r="R41" s="160"/>
      <c r="S41" s="160"/>
      <c r="T41" s="160"/>
      <c r="U41" s="160"/>
      <c r="V41" s="160"/>
      <c r="W41" s="160"/>
      <c r="X41" s="160"/>
      <c r="Y41" s="160"/>
      <c r="Z41" s="160"/>
      <c r="AA41" s="160"/>
      <c r="AB41" s="160"/>
      <c r="AC41" s="160"/>
      <c r="AD41" s="160"/>
      <c r="AE41" s="160"/>
      <c r="AF41" s="160"/>
      <c r="AG41" s="160"/>
      <c r="AH41" s="160"/>
      <c r="AI41" s="160"/>
      <c r="AJ41" s="160"/>
      <c r="AK41" s="160"/>
      <c r="AL41" s="160"/>
      <c r="AM41" s="160"/>
      <c r="AN41" s="160"/>
      <c r="AO41" s="160"/>
      <c r="AP41" s="160"/>
      <c r="AQ41" s="161"/>
      <c r="AR41" s="160"/>
      <c r="AS41" s="160"/>
      <c r="AT41" s="160"/>
      <c r="AU41" s="160"/>
      <c r="AV41" s="160"/>
      <c r="AW41" s="160"/>
      <c r="AX41" s="160"/>
      <c r="AY41" s="160"/>
      <c r="AZ41" s="160"/>
      <c r="BA41" s="160"/>
      <c r="BB41" s="160"/>
      <c r="BC41" s="160"/>
      <c r="BD41" s="160"/>
      <c r="BE41" s="160"/>
      <c r="BF41" s="160"/>
      <c r="BG41" s="160"/>
      <c r="BH41" s="166"/>
      <c r="BI41" s="167"/>
      <c r="BJ41" s="167"/>
      <c r="BK41" s="167"/>
      <c r="BL41" s="167"/>
      <c r="BM41" s="167"/>
      <c r="BN41" s="167"/>
      <c r="BO41" s="167"/>
      <c r="BP41" s="167"/>
      <c r="BQ41" s="168"/>
      <c r="BR41" s="60"/>
      <c r="BS41" s="60"/>
      <c r="BT41" s="60"/>
      <c r="BU41" s="60"/>
      <c r="BV41" s="60"/>
      <c r="BW41" s="123"/>
      <c r="BX41" s="123"/>
      <c r="BY41" s="123"/>
      <c r="BZ41" s="123"/>
      <c r="CA41" s="123"/>
      <c r="CB41" s="123"/>
      <c r="CC41" s="123"/>
      <c r="CD41" s="124"/>
      <c r="CE41" s="124"/>
      <c r="CF41" s="124"/>
      <c r="CG41" s="125"/>
      <c r="CH41" s="60"/>
      <c r="CI41" s="60"/>
      <c r="CJ41" s="60"/>
      <c r="CK41" s="60"/>
      <c r="CL41" s="60"/>
      <c r="CM41" s="60"/>
      <c r="CN41" s="60"/>
      <c r="CO41" s="60"/>
      <c r="CP41" s="60"/>
      <c r="CQ41" s="60"/>
      <c r="CR41" s="60"/>
      <c r="CS41" s="60"/>
      <c r="CT41" s="162"/>
      <c r="CU41" s="60"/>
      <c r="CV41" s="163"/>
      <c r="CW41" s="163"/>
      <c r="CX41" s="163"/>
      <c r="CY41" s="163"/>
      <c r="CZ41" s="163"/>
      <c r="DA41" s="163"/>
      <c r="DB41" s="163"/>
      <c r="DC41" s="163"/>
      <c r="DD41" s="163"/>
      <c r="DE41" s="163"/>
      <c r="DF41" s="163"/>
      <c r="DG41" s="163"/>
      <c r="DH41" s="163"/>
      <c r="DI41" s="163"/>
      <c r="DJ41" s="163"/>
      <c r="DK41" s="163"/>
      <c r="DL41" s="163"/>
      <c r="DM41" s="163"/>
      <c r="DN41" s="163"/>
      <c r="DO41" s="163"/>
      <c r="DP41" s="163"/>
      <c r="DQ41" s="163"/>
      <c r="DR41" s="163"/>
      <c r="DS41" s="163"/>
      <c r="DT41" s="163"/>
      <c r="DU41" s="163"/>
      <c r="DV41" s="163"/>
      <c r="DW41" s="163"/>
      <c r="DX41" s="163"/>
      <c r="DY41" s="163"/>
      <c r="DZ41" s="163"/>
      <c r="EA41" s="163"/>
      <c r="EB41" s="163"/>
      <c r="EC41" s="164"/>
      <c r="ED41" s="6"/>
      <c r="EE41" s="6"/>
    </row>
    <row r="42" spans="1:135" s="116" customFormat="1" ht="19.5" thickTop="1" x14ac:dyDescent="0.25">
      <c r="A42" s="120" t="s">
        <v>24</v>
      </c>
      <c r="B42" s="169">
        <v>238413</v>
      </c>
      <c r="C42" s="169">
        <v>238093</v>
      </c>
      <c r="D42" s="169">
        <v>261162</v>
      </c>
      <c r="E42" s="169">
        <v>277292</v>
      </c>
      <c r="F42" s="169">
        <v>283585</v>
      </c>
      <c r="G42" s="169">
        <v>266059</v>
      </c>
      <c r="H42" s="169">
        <v>290958</v>
      </c>
      <c r="I42" s="169">
        <v>283367</v>
      </c>
      <c r="J42" s="169">
        <v>264927</v>
      </c>
      <c r="K42" s="169">
        <v>315412</v>
      </c>
      <c r="L42" s="169">
        <v>295863</v>
      </c>
      <c r="M42" s="169">
        <v>392058</v>
      </c>
      <c r="N42" s="169">
        <v>351065</v>
      </c>
      <c r="O42" s="169">
        <v>327122</v>
      </c>
      <c r="P42" s="169">
        <v>380181</v>
      </c>
      <c r="Q42" s="169">
        <v>385013</v>
      </c>
      <c r="R42" s="169">
        <v>366954</v>
      </c>
      <c r="S42" s="169">
        <v>406022</v>
      </c>
      <c r="T42" s="169">
        <v>392209</v>
      </c>
      <c r="U42" s="169">
        <v>375620</v>
      </c>
      <c r="V42" s="169">
        <v>410190</v>
      </c>
      <c r="W42" s="169">
        <v>398849</v>
      </c>
      <c r="X42" s="169">
        <v>525624</v>
      </c>
      <c r="Y42" s="169">
        <v>402112</v>
      </c>
      <c r="Z42" s="169">
        <v>375413</v>
      </c>
      <c r="AA42" s="169">
        <v>422037</v>
      </c>
      <c r="AB42" s="169">
        <v>435923</v>
      </c>
      <c r="AC42" s="169">
        <v>441066</v>
      </c>
      <c r="AD42" s="169">
        <v>420177</v>
      </c>
      <c r="AE42" s="169">
        <v>454337</v>
      </c>
      <c r="AF42" s="169">
        <v>481938</v>
      </c>
      <c r="AG42" s="169">
        <v>466579</v>
      </c>
      <c r="AH42" s="169">
        <v>504400</v>
      </c>
      <c r="AI42" s="169">
        <v>500404</v>
      </c>
      <c r="AJ42" s="169">
        <v>614221</v>
      </c>
      <c r="AK42" s="169">
        <v>506560</v>
      </c>
      <c r="AL42" s="169">
        <v>482473</v>
      </c>
      <c r="AM42" s="169">
        <v>540918</v>
      </c>
      <c r="AN42" s="169">
        <v>534150</v>
      </c>
      <c r="AO42" s="169">
        <v>545998</v>
      </c>
      <c r="AP42" s="169"/>
      <c r="AQ42" s="161"/>
      <c r="AR42" s="170"/>
      <c r="AS42" s="170"/>
      <c r="AT42" s="170"/>
      <c r="AU42" s="170"/>
      <c r="AV42" s="170"/>
      <c r="AW42" s="170">
        <v>484014</v>
      </c>
      <c r="AX42" s="170">
        <v>441607</v>
      </c>
      <c r="AY42" s="170">
        <v>478285</v>
      </c>
      <c r="AZ42" s="170">
        <v>472079</v>
      </c>
      <c r="BA42" s="170">
        <v>492814</v>
      </c>
      <c r="BB42" s="170">
        <v>464036</v>
      </c>
      <c r="BC42" s="170">
        <v>509329</v>
      </c>
      <c r="BD42" s="170">
        <v>516251</v>
      </c>
      <c r="BE42" s="170">
        <v>510762</v>
      </c>
      <c r="BF42" s="170">
        <v>557220</v>
      </c>
      <c r="BG42" s="170">
        <v>552943</v>
      </c>
      <c r="BH42" s="170">
        <v>689013</v>
      </c>
      <c r="BI42" s="170">
        <v>618500</v>
      </c>
      <c r="BJ42" s="170">
        <v>574868</v>
      </c>
      <c r="BK42" s="170">
        <v>655362</v>
      </c>
      <c r="BL42" s="170">
        <v>653193</v>
      </c>
      <c r="BM42" s="170">
        <v>706131</v>
      </c>
      <c r="BN42" s="170">
        <v>665428</v>
      </c>
      <c r="BO42" s="170">
        <v>715621</v>
      </c>
      <c r="BP42" s="170">
        <v>722923</v>
      </c>
      <c r="BQ42" s="171">
        <v>700193</v>
      </c>
      <c r="BR42" s="128">
        <v>763127</v>
      </c>
      <c r="BS42" s="128">
        <v>754532</v>
      </c>
      <c r="BT42" s="128">
        <v>928264</v>
      </c>
      <c r="BU42" s="128">
        <v>802564</v>
      </c>
      <c r="BV42" s="128">
        <v>758901</v>
      </c>
      <c r="BW42" s="129">
        <v>876852</v>
      </c>
      <c r="BX42" s="129">
        <v>862030</v>
      </c>
      <c r="BY42" s="129">
        <v>913581</v>
      </c>
      <c r="BZ42" s="129">
        <v>874714</v>
      </c>
      <c r="CA42" s="129">
        <v>949522</v>
      </c>
      <c r="CB42" s="129">
        <v>948363</v>
      </c>
      <c r="CC42" s="129">
        <v>926335</v>
      </c>
      <c r="CD42" s="130">
        <v>1015480</v>
      </c>
      <c r="CE42" s="130">
        <v>1004407</v>
      </c>
      <c r="CF42" s="130">
        <v>1244147</v>
      </c>
      <c r="CG42" s="131">
        <v>1067960</v>
      </c>
      <c r="CH42" s="128">
        <v>1028234</v>
      </c>
      <c r="CI42" s="128">
        <v>1095154</v>
      </c>
      <c r="CJ42" s="128">
        <v>1207603</v>
      </c>
      <c r="CK42" s="128">
        <v>1282690</v>
      </c>
      <c r="CL42" s="128">
        <v>1252951</v>
      </c>
      <c r="CM42" s="128">
        <v>1323761</v>
      </c>
      <c r="CN42" s="128">
        <v>1388106</v>
      </c>
      <c r="CO42" s="128">
        <v>1390360</v>
      </c>
      <c r="CP42" s="128">
        <v>1518406</v>
      </c>
      <c r="CQ42" s="128">
        <v>1507734</v>
      </c>
      <c r="CR42" s="128">
        <v>1833650</v>
      </c>
      <c r="CS42" s="128">
        <v>1596940</v>
      </c>
      <c r="CT42" s="172">
        <v>1565197</v>
      </c>
      <c r="CU42" s="128">
        <v>1680379</v>
      </c>
      <c r="CV42" s="173">
        <v>1601207</v>
      </c>
      <c r="CW42" s="173">
        <v>1892092</v>
      </c>
      <c r="CX42" s="173">
        <v>1898007</v>
      </c>
      <c r="CY42" s="173">
        <v>2041337</v>
      </c>
      <c r="CZ42" s="173">
        <v>2068502</v>
      </c>
      <c r="DA42" s="173">
        <v>2035378</v>
      </c>
      <c r="DB42" s="173">
        <v>2250420</v>
      </c>
      <c r="DC42" s="173">
        <v>2203339</v>
      </c>
      <c r="DD42" s="173">
        <v>2827459</v>
      </c>
      <c r="DE42" s="173">
        <v>2311418</v>
      </c>
      <c r="DF42" s="173">
        <v>2189605</v>
      </c>
      <c r="DG42" s="173">
        <v>2216750</v>
      </c>
      <c r="DH42" s="173">
        <v>2513901</v>
      </c>
      <c r="DI42" s="173">
        <v>2799194</v>
      </c>
      <c r="DJ42" s="173">
        <v>2642710</v>
      </c>
      <c r="DK42" s="173">
        <v>2738685</v>
      </c>
      <c r="DL42" s="173">
        <v>2499803</v>
      </c>
      <c r="DM42" s="173">
        <v>3085848</v>
      </c>
      <c r="DN42" s="173">
        <v>3416214</v>
      </c>
      <c r="DO42" s="173">
        <v>3223538</v>
      </c>
      <c r="DP42" s="173">
        <v>3861364</v>
      </c>
      <c r="DQ42" s="173">
        <v>3361620</v>
      </c>
      <c r="DR42" s="173">
        <v>3239624</v>
      </c>
      <c r="DS42" s="173">
        <v>3600226</v>
      </c>
      <c r="DT42" s="173">
        <v>3935687</v>
      </c>
      <c r="DU42" s="173">
        <v>4213025</v>
      </c>
      <c r="DV42" s="173">
        <v>4029105</v>
      </c>
      <c r="DW42" s="173">
        <v>4469025</v>
      </c>
      <c r="DX42" s="173">
        <v>4598964</v>
      </c>
      <c r="DY42" s="173">
        <v>4601099</v>
      </c>
      <c r="DZ42" s="173">
        <v>5017463</v>
      </c>
      <c r="EA42" s="173">
        <v>4874134</v>
      </c>
      <c r="EB42" s="173">
        <v>6266390</v>
      </c>
      <c r="EC42" s="164"/>
      <c r="ED42" s="6"/>
      <c r="EE42" s="6"/>
    </row>
    <row r="43" spans="1:135" s="68" customFormat="1" ht="19.5" thickBot="1" x14ac:dyDescent="0.3">
      <c r="A43" s="134" t="s">
        <v>25</v>
      </c>
      <c r="B43" s="174">
        <v>43475.962768999998</v>
      </c>
      <c r="C43" s="174">
        <v>53599.680598999999</v>
      </c>
      <c r="D43" s="174">
        <v>50754</v>
      </c>
      <c r="E43" s="174">
        <v>44273.632428999998</v>
      </c>
      <c r="F43" s="174">
        <v>56415.093000000001</v>
      </c>
      <c r="G43" s="174">
        <v>69886.773830000006</v>
      </c>
      <c r="H43" s="174">
        <v>95686.427930000005</v>
      </c>
      <c r="I43" s="174">
        <v>99053.420203000001</v>
      </c>
      <c r="J43" s="174">
        <v>109788.97238200001</v>
      </c>
      <c r="K43" s="174">
        <v>94589.501147999996</v>
      </c>
      <c r="L43" s="174">
        <v>111014.214874</v>
      </c>
      <c r="M43" s="174">
        <v>135896.03765000001</v>
      </c>
      <c r="N43" s="174">
        <v>91072.939985999998</v>
      </c>
      <c r="O43" s="174">
        <v>105733.91310200001</v>
      </c>
      <c r="P43" s="174">
        <v>156737.17344799999</v>
      </c>
      <c r="Q43" s="174">
        <v>88654.171180000005</v>
      </c>
      <c r="R43" s="174">
        <v>123315.401</v>
      </c>
      <c r="S43" s="174">
        <v>110439.07325723401</v>
      </c>
      <c r="T43" s="174">
        <v>83870.612330999997</v>
      </c>
      <c r="U43" s="174">
        <v>131569.13808400001</v>
      </c>
      <c r="V43" s="174">
        <v>105040.50852712478</v>
      </c>
      <c r="W43" s="174">
        <v>84908.775735624222</v>
      </c>
      <c r="X43" s="174">
        <v>187514.1931471756</v>
      </c>
      <c r="Y43" s="174">
        <v>117692.056832556</v>
      </c>
      <c r="Z43" s="174">
        <v>82396.713636</v>
      </c>
      <c r="AA43" s="174">
        <v>104323</v>
      </c>
      <c r="AB43" s="174">
        <v>97269</v>
      </c>
      <c r="AC43" s="174">
        <v>126271.62020400001</v>
      </c>
      <c r="AD43" s="174">
        <v>179424.24770530299</v>
      </c>
      <c r="AE43" s="174">
        <v>143778.00127400001</v>
      </c>
      <c r="AF43" s="174">
        <v>126622.30538200001</v>
      </c>
      <c r="AG43" s="174">
        <v>146464.13355699999</v>
      </c>
      <c r="AH43" s="174">
        <v>159790.540978</v>
      </c>
      <c r="AI43" s="174">
        <v>201645.420835</v>
      </c>
      <c r="AJ43" s="174">
        <v>268652.59542799997</v>
      </c>
      <c r="AK43" s="174">
        <v>177035.007265758</v>
      </c>
      <c r="AL43" s="174">
        <v>213554.44691599999</v>
      </c>
      <c r="AM43" s="174">
        <f>254231630497.023/1000000</f>
        <v>254231.630497023</v>
      </c>
      <c r="AN43" s="174">
        <v>212520</v>
      </c>
      <c r="AO43" s="174">
        <v>170706.24584941001</v>
      </c>
      <c r="AP43" s="174"/>
      <c r="AQ43" s="175"/>
      <c r="AR43" s="176"/>
      <c r="AS43" s="176"/>
      <c r="AT43" s="176"/>
      <c r="AU43" s="176"/>
      <c r="AV43" s="176"/>
      <c r="AW43" s="176">
        <v>144.076719</v>
      </c>
      <c r="AX43" s="176">
        <v>139.514498</v>
      </c>
      <c r="AY43" s="176">
        <v>151.15639999999999</v>
      </c>
      <c r="AZ43" s="176">
        <v>152.35351800000001</v>
      </c>
      <c r="BA43" s="176">
        <v>171.221</v>
      </c>
      <c r="BB43" s="176">
        <v>165.06743270000001</v>
      </c>
      <c r="BC43" s="176">
        <v>191.357879</v>
      </c>
      <c r="BD43" s="176">
        <v>198</v>
      </c>
      <c r="BE43" s="176">
        <v>209</v>
      </c>
      <c r="BF43" s="176">
        <v>240.162262</v>
      </c>
      <c r="BG43" s="176">
        <v>254</v>
      </c>
      <c r="BH43" s="176">
        <v>356.887002</v>
      </c>
      <c r="BI43" s="176">
        <v>261</v>
      </c>
      <c r="BJ43" s="176">
        <v>264.89435500000002</v>
      </c>
      <c r="BK43" s="176">
        <v>319.31384800000001</v>
      </c>
      <c r="BL43" s="176">
        <v>318.80098099999998</v>
      </c>
      <c r="BM43" s="176">
        <v>371</v>
      </c>
      <c r="BN43" s="176">
        <v>359.79</v>
      </c>
      <c r="BO43" s="176">
        <v>387</v>
      </c>
      <c r="BP43" s="176">
        <v>411</v>
      </c>
      <c r="BQ43" s="175">
        <v>414</v>
      </c>
      <c r="BR43" s="135">
        <v>462</v>
      </c>
      <c r="BS43" s="135">
        <v>494</v>
      </c>
      <c r="BT43" s="135">
        <v>683</v>
      </c>
      <c r="BU43" s="136">
        <v>445</v>
      </c>
      <c r="BV43" s="135">
        <v>498</v>
      </c>
      <c r="BW43" s="177">
        <v>628</v>
      </c>
      <c r="BX43" s="177">
        <v>598</v>
      </c>
      <c r="BY43" s="177">
        <v>685</v>
      </c>
      <c r="BZ43" s="177">
        <v>658</v>
      </c>
      <c r="CA43" s="177">
        <v>740</v>
      </c>
      <c r="CB43" s="177">
        <v>746</v>
      </c>
      <c r="CC43" s="177">
        <v>750</v>
      </c>
      <c r="CD43" s="178">
        <v>883.54638162000003</v>
      </c>
      <c r="CE43" s="178">
        <v>892.819615</v>
      </c>
      <c r="CF43" s="178">
        <v>1259.60703582</v>
      </c>
      <c r="CG43" s="179">
        <v>912.87033027999996</v>
      </c>
      <c r="CH43" s="135">
        <v>942.25861424000004</v>
      </c>
      <c r="CI43" s="135">
        <v>1131.9104803</v>
      </c>
      <c r="CJ43" s="135">
        <v>1201.6992961200001</v>
      </c>
      <c r="CK43" s="135">
        <v>1365</v>
      </c>
      <c r="CL43" s="135">
        <v>1323</v>
      </c>
      <c r="CM43" s="135">
        <v>1485.02323998</v>
      </c>
      <c r="CN43" s="135">
        <v>1547</v>
      </c>
      <c r="CO43" s="135">
        <v>1550</v>
      </c>
      <c r="CP43" s="135">
        <v>1780</v>
      </c>
      <c r="CQ43" s="135">
        <v>1733</v>
      </c>
      <c r="CR43" s="135">
        <v>2382</v>
      </c>
      <c r="CS43" s="180">
        <v>1790</v>
      </c>
      <c r="CT43" s="141">
        <v>1813.2225481200001</v>
      </c>
      <c r="CU43" s="141">
        <v>1754.5599538699998</v>
      </c>
      <c r="CV43" s="181">
        <v>1719</v>
      </c>
      <c r="CW43" s="181">
        <v>2336</v>
      </c>
      <c r="CX43" s="181">
        <v>2420</v>
      </c>
      <c r="CY43" s="181">
        <v>2678</v>
      </c>
      <c r="CZ43" s="181">
        <v>2669.7463369700004</v>
      </c>
      <c r="DA43" s="181">
        <v>2666</v>
      </c>
      <c r="DB43" s="181">
        <v>2979</v>
      </c>
      <c r="DC43" s="181">
        <v>2906</v>
      </c>
      <c r="DD43" s="181">
        <v>4209</v>
      </c>
      <c r="DE43" s="181">
        <v>2871</v>
      </c>
      <c r="DF43" s="181">
        <v>3005.8193708700001</v>
      </c>
      <c r="DG43" s="181">
        <v>2919.8340456999999</v>
      </c>
      <c r="DH43" s="181">
        <v>3318.7448654999998</v>
      </c>
      <c r="DI43" s="181">
        <v>3914.1980994300002</v>
      </c>
      <c r="DJ43" s="181">
        <v>3812.0738489</v>
      </c>
      <c r="DK43" s="181">
        <v>3764.3706108999995</v>
      </c>
      <c r="DL43" s="181">
        <v>3091.8570486100002</v>
      </c>
      <c r="DM43" s="181">
        <v>6126.0944170300008</v>
      </c>
      <c r="DN43" s="181">
        <v>7021.6901569299989</v>
      </c>
      <c r="DO43" s="181">
        <v>6479.6133391899994</v>
      </c>
      <c r="DP43" s="181">
        <v>8690.42861189</v>
      </c>
      <c r="DQ43" s="181">
        <v>6852.8685000300011</v>
      </c>
      <c r="DR43" s="181">
        <v>6656.3948762300006</v>
      </c>
      <c r="DS43" s="181">
        <v>8165.8812512600007</v>
      </c>
      <c r="DT43" s="181">
        <v>8260.9904197100004</v>
      </c>
      <c r="DU43" s="181">
        <v>8647.8423638700006</v>
      </c>
      <c r="DV43" s="181">
        <v>8643.4561872099985</v>
      </c>
      <c r="DW43" s="181">
        <v>9424.3679649500009</v>
      </c>
      <c r="DX43" s="181">
        <v>9551.5281976799979</v>
      </c>
      <c r="DY43" s="181">
        <v>9843.6364013500006</v>
      </c>
      <c r="DZ43" s="181">
        <v>10891.385319319999</v>
      </c>
      <c r="EA43" s="181">
        <v>10162.50715327</v>
      </c>
      <c r="EB43" s="181">
        <v>14537.617704939999</v>
      </c>
      <c r="EC43" s="164"/>
      <c r="ED43" s="6"/>
      <c r="EE43" s="6"/>
    </row>
    <row r="44" spans="1:135" s="116" customFormat="1" ht="19.5" thickTop="1" x14ac:dyDescent="0.25">
      <c r="A44" s="96" t="s">
        <v>26</v>
      </c>
      <c r="B44" s="182"/>
      <c r="C44" s="182"/>
      <c r="D44" s="182"/>
      <c r="E44" s="182"/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82"/>
      <c r="Q44" s="182"/>
      <c r="R44" s="182"/>
      <c r="S44" s="182"/>
      <c r="T44" s="182"/>
      <c r="U44" s="182"/>
      <c r="V44" s="182"/>
      <c r="W44" s="182"/>
      <c r="X44" s="182"/>
      <c r="Y44" s="182"/>
      <c r="Z44" s="182"/>
      <c r="AA44" s="182"/>
      <c r="AB44" s="182"/>
      <c r="AC44" s="182"/>
      <c r="AD44" s="182"/>
      <c r="AE44" s="182"/>
      <c r="AF44" s="182"/>
      <c r="AG44" s="182"/>
      <c r="AH44" s="182"/>
      <c r="AI44" s="182"/>
      <c r="AJ44" s="182"/>
      <c r="AK44" s="182"/>
      <c r="AL44" s="182"/>
      <c r="AM44" s="182"/>
      <c r="AN44" s="182"/>
      <c r="AO44" s="182"/>
      <c r="AP44" s="182"/>
      <c r="AQ44" s="182"/>
      <c r="AR44" s="182"/>
      <c r="AS44" s="182"/>
      <c r="AT44" s="182"/>
      <c r="AU44" s="182"/>
      <c r="AV44" s="182"/>
      <c r="AW44" s="182"/>
      <c r="AX44" s="182"/>
      <c r="AY44" s="182"/>
      <c r="AZ44" s="182"/>
      <c r="BA44" s="182"/>
      <c r="BB44" s="182"/>
      <c r="BC44" s="182"/>
      <c r="BD44" s="182"/>
      <c r="BE44" s="182"/>
      <c r="BF44" s="182"/>
      <c r="BG44" s="182"/>
      <c r="BH44" s="182"/>
      <c r="BI44" s="182"/>
      <c r="BJ44" s="182"/>
      <c r="BK44" s="182"/>
      <c r="BL44" s="182"/>
      <c r="BM44" s="182"/>
      <c r="BN44" s="182"/>
      <c r="BO44" s="182"/>
      <c r="BP44" s="182"/>
      <c r="BQ44" s="182"/>
      <c r="BR44" s="182"/>
      <c r="BS44" s="182"/>
      <c r="BT44" s="182"/>
      <c r="BU44" s="183"/>
      <c r="BV44" s="182"/>
      <c r="BW44" s="184"/>
      <c r="BX44" s="184"/>
      <c r="BY44" s="184"/>
      <c r="BZ44" s="184"/>
      <c r="CA44" s="184"/>
      <c r="CB44" s="184"/>
      <c r="CC44" s="184"/>
      <c r="CD44" s="184"/>
      <c r="CE44" s="184"/>
      <c r="CF44" s="184"/>
      <c r="CG44" s="184"/>
      <c r="CH44" s="184"/>
      <c r="CI44" s="184"/>
      <c r="CJ44" s="184"/>
      <c r="CK44" s="184"/>
      <c r="CL44" s="184"/>
      <c r="CM44" s="184"/>
      <c r="CN44" s="184"/>
      <c r="CO44" s="184"/>
      <c r="CP44" s="184"/>
      <c r="CQ44" s="184"/>
      <c r="CR44" s="184"/>
      <c r="CS44" s="184"/>
      <c r="CT44" s="184"/>
      <c r="CU44" s="184"/>
      <c r="CV44" s="184"/>
      <c r="CW44" s="184"/>
      <c r="CX44" s="184"/>
      <c r="CY44" s="184"/>
      <c r="CZ44" s="184"/>
      <c r="DA44" s="184"/>
      <c r="DB44" s="184"/>
      <c r="DC44" s="184"/>
      <c r="DD44" s="184"/>
      <c r="DE44" s="184"/>
      <c r="DF44" s="184"/>
      <c r="DG44" s="184"/>
      <c r="DH44" s="184"/>
      <c r="DI44" s="185"/>
      <c r="DJ44" s="185"/>
      <c r="DK44" s="185"/>
      <c r="DL44" s="185"/>
      <c r="DM44" s="185"/>
      <c r="DN44" s="185"/>
      <c r="DO44" s="185"/>
      <c r="DP44" s="185"/>
      <c r="DQ44" s="185"/>
      <c r="DR44" s="185"/>
      <c r="DS44" s="185"/>
      <c r="DT44" s="185"/>
      <c r="DU44" s="185"/>
      <c r="DV44" s="185"/>
      <c r="DW44" s="185"/>
      <c r="DX44" s="185"/>
      <c r="DY44" s="185"/>
      <c r="DZ44" s="185"/>
      <c r="EA44" s="100"/>
      <c r="EB44" s="100"/>
      <c r="EC44" s="68"/>
      <c r="ED44" s="6"/>
      <c r="EE44" s="6"/>
    </row>
    <row r="45" spans="1:135" s="99" customFormat="1" x14ac:dyDescent="0.25">
      <c r="A45" s="96" t="s">
        <v>27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7"/>
      <c r="AK45" s="97"/>
      <c r="AL45" s="97"/>
      <c r="AM45" s="97"/>
      <c r="AN45" s="97"/>
      <c r="AO45" s="97"/>
      <c r="AP45" s="97"/>
      <c r="AQ45" s="97"/>
      <c r="AR45" s="97"/>
      <c r="AS45" s="97"/>
      <c r="AT45" s="97"/>
      <c r="AU45" s="97"/>
      <c r="AV45" s="97"/>
      <c r="AW45" s="97"/>
      <c r="AX45" s="97"/>
      <c r="AY45" s="97"/>
      <c r="AZ45" s="97"/>
      <c r="BA45" s="97"/>
      <c r="BB45" s="97"/>
      <c r="BC45" s="97"/>
      <c r="BD45" s="97"/>
      <c r="BE45" s="97"/>
      <c r="BF45" s="97"/>
      <c r="BG45" s="97"/>
      <c r="BH45" s="97" t="s">
        <v>28</v>
      </c>
      <c r="BI45" s="97"/>
      <c r="BJ45" s="97"/>
      <c r="BK45" s="97"/>
      <c r="BL45" s="97"/>
      <c r="BM45" s="97"/>
      <c r="BN45" s="97"/>
      <c r="BO45" s="97"/>
      <c r="BP45" s="97"/>
      <c r="BQ45" s="97"/>
      <c r="BT45" s="97"/>
      <c r="BU45" s="97"/>
      <c r="BV45" s="97"/>
      <c r="BW45" s="100"/>
      <c r="BX45" s="100"/>
      <c r="BY45" s="100"/>
      <c r="BZ45" s="100"/>
      <c r="CA45" s="100"/>
      <c r="CB45" s="100"/>
      <c r="CC45" s="100"/>
      <c r="CD45" s="100"/>
      <c r="CE45" s="100"/>
      <c r="CF45" s="100"/>
      <c r="CG45" s="100"/>
      <c r="CH45" s="100"/>
      <c r="CI45" s="100"/>
      <c r="CJ45" s="100"/>
      <c r="CK45" s="100"/>
      <c r="CL45" s="100"/>
      <c r="CM45" s="100"/>
      <c r="CN45" s="100"/>
      <c r="CO45" s="100"/>
      <c r="CP45" s="100"/>
      <c r="CQ45" s="100"/>
      <c r="CR45" s="100"/>
      <c r="CS45" s="100"/>
      <c r="CT45" s="100"/>
      <c r="CU45" s="100"/>
      <c r="CV45" s="100"/>
      <c r="CW45" s="100"/>
      <c r="CX45" s="100"/>
      <c r="CY45" s="100"/>
      <c r="CZ45" s="100"/>
      <c r="DA45" s="100"/>
      <c r="DB45" s="100"/>
      <c r="DC45" s="100"/>
      <c r="DD45" s="100"/>
      <c r="DE45" s="100"/>
      <c r="DF45" s="100"/>
      <c r="DG45" s="100"/>
      <c r="DH45" s="100"/>
      <c r="DI45" s="100"/>
      <c r="DJ45" s="100"/>
      <c r="DK45" s="100"/>
      <c r="DL45" s="100"/>
      <c r="DM45" s="100"/>
      <c r="DN45" s="100"/>
      <c r="DO45" s="100"/>
      <c r="DP45" s="100"/>
      <c r="DQ45" s="100"/>
      <c r="DR45" s="100"/>
      <c r="DS45" s="186"/>
      <c r="DT45" s="100"/>
      <c r="DU45" s="100"/>
      <c r="DV45" s="100"/>
      <c r="DW45" s="100"/>
      <c r="DX45" s="100"/>
      <c r="DY45" s="100"/>
      <c r="DZ45" s="100"/>
      <c r="EA45" s="101"/>
      <c r="EB45" s="101"/>
      <c r="ED45" s="6"/>
      <c r="EE45" s="6"/>
    </row>
    <row r="46" spans="1:135" s="99" customFormat="1" x14ac:dyDescent="0.25">
      <c r="A46" s="96" t="s">
        <v>29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  <c r="AM46" s="97"/>
      <c r="AN46" s="97"/>
      <c r="AO46" s="97"/>
      <c r="AP46" s="97"/>
      <c r="AQ46" s="97"/>
      <c r="AR46" s="97"/>
      <c r="AS46" s="97"/>
      <c r="AT46" s="97"/>
      <c r="AU46" s="97"/>
      <c r="AV46" s="97"/>
      <c r="AW46" s="97"/>
      <c r="AX46" s="97"/>
      <c r="AY46" s="97"/>
      <c r="AZ46" s="97"/>
      <c r="BA46" s="97"/>
      <c r="BB46" s="97"/>
      <c r="BC46" s="97"/>
      <c r="BD46" s="97"/>
      <c r="BE46" s="97"/>
      <c r="BF46" s="97"/>
      <c r="BG46" s="97"/>
      <c r="BH46" s="97"/>
      <c r="BI46" s="97"/>
      <c r="BJ46" s="97"/>
      <c r="BK46" s="97"/>
      <c r="BL46" s="97"/>
      <c r="BM46" s="97"/>
      <c r="BN46" s="97"/>
      <c r="BO46" s="97"/>
      <c r="BP46" s="97"/>
      <c r="BQ46" s="97"/>
      <c r="BT46" s="97"/>
      <c r="BU46" s="97"/>
      <c r="BV46" s="97"/>
      <c r="BW46" s="100"/>
      <c r="BX46" s="100"/>
      <c r="BY46" s="100"/>
      <c r="BZ46" s="100"/>
      <c r="CA46" s="100"/>
      <c r="CB46" s="100"/>
      <c r="CC46" s="100"/>
      <c r="CD46" s="100"/>
      <c r="CE46" s="100"/>
      <c r="CF46" s="100"/>
      <c r="CG46" s="101"/>
      <c r="CH46" s="101"/>
      <c r="CI46" s="101"/>
      <c r="CJ46" s="101"/>
      <c r="CK46" s="101"/>
      <c r="CL46" s="101"/>
      <c r="CM46" s="101"/>
      <c r="CN46" s="101"/>
      <c r="CO46" s="101"/>
      <c r="CP46" s="101"/>
      <c r="CQ46" s="101"/>
      <c r="CR46" s="101"/>
      <c r="CS46" s="101"/>
      <c r="CT46" s="101"/>
      <c r="CU46" s="101"/>
      <c r="CV46" s="101"/>
      <c r="CW46" s="101"/>
      <c r="CX46" s="101"/>
      <c r="CY46" s="101"/>
      <c r="CZ46" s="101"/>
      <c r="DA46" s="101"/>
      <c r="DB46" s="101"/>
      <c r="DC46" s="101"/>
      <c r="DD46" s="101"/>
      <c r="DE46" s="101"/>
      <c r="DF46" s="101"/>
      <c r="DG46" s="101"/>
      <c r="DH46" s="101"/>
      <c r="DI46" s="101"/>
      <c r="DJ46" s="101"/>
      <c r="DK46" s="101"/>
      <c r="DL46" s="101"/>
      <c r="DM46" s="101"/>
      <c r="DN46" s="101"/>
      <c r="DO46" s="101"/>
      <c r="DP46" s="101"/>
      <c r="DQ46" s="101"/>
      <c r="DR46" s="101"/>
      <c r="DS46" s="101"/>
      <c r="DT46" s="101"/>
      <c r="DU46" s="101"/>
      <c r="DV46" s="101"/>
      <c r="DW46" s="101"/>
      <c r="DX46" s="101"/>
      <c r="DY46" s="101"/>
      <c r="DZ46" s="101"/>
      <c r="EA46" s="187"/>
      <c r="EB46" s="187"/>
      <c r="ED46" s="6"/>
      <c r="EE46" s="6"/>
    </row>
    <row r="47" spans="1:135" x14ac:dyDescent="0.25">
      <c r="DP47" s="187"/>
      <c r="DQ47" s="187"/>
      <c r="DR47" s="187"/>
      <c r="DS47" s="187"/>
      <c r="DT47" s="187"/>
      <c r="DU47" s="187"/>
      <c r="DV47" s="187"/>
      <c r="DW47" s="187"/>
      <c r="DX47" s="187"/>
      <c r="DY47" s="187"/>
      <c r="DZ47" s="187"/>
    </row>
    <row r="51" spans="1:2" x14ac:dyDescent="0.25">
      <c r="A51" s="188"/>
      <c r="B51" s="188" t="s">
        <v>30</v>
      </c>
    </row>
    <row r="52" spans="1:2" x14ac:dyDescent="0.25">
      <c r="A52" s="188"/>
      <c r="B52" s="188" t="s">
        <v>31</v>
      </c>
    </row>
    <row r="53" spans="1:2" x14ac:dyDescent="0.25">
      <c r="A53" s="188"/>
      <c r="B53" s="188" t="s">
        <v>32</v>
      </c>
    </row>
    <row r="54" spans="1:2" x14ac:dyDescent="0.25">
      <c r="A54" s="188"/>
      <c r="B54" s="188" t="s">
        <v>33</v>
      </c>
    </row>
  </sheetData>
  <pageMargins left="0.7" right="0.7" top="0.75" bottom="0.75" header="0.3" footer="0.3"/>
  <pageSetup paperSize="9"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31-32-33</vt:lpstr>
      <vt:lpstr>'31-32-33'!Print_Area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Mohamed, Farrah</dc:creator>
  <cp:lastModifiedBy>Mohamed, Farrah</cp:lastModifiedBy>
  <dcterms:created xsi:type="dcterms:W3CDTF">2023-11-08T09:49:13Z</dcterms:created>
  <dcterms:modified xsi:type="dcterms:W3CDTF">2023-11-08T09:49:32Z</dcterms:modified>
</cp:coreProperties>
</file>