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MSB\"/>
    </mc:Choice>
  </mc:AlternateContent>
  <bookViews>
    <workbookView xWindow="0" yWindow="0" windowWidth="25200" windowHeight="11880"/>
  </bookViews>
  <sheets>
    <sheet name="31-32-33" sheetId="1" r:id="rId1"/>
  </sheets>
  <definedNames>
    <definedName name="_xlnm.Print_Area" localSheetId="0">'31-32-33'!$A$1:$EJ$47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4" i="1" l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AO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CB31" i="1"/>
  <c r="CA31" i="1"/>
  <c r="BZ31" i="1"/>
  <c r="BY31" i="1"/>
  <c r="AM31" i="1"/>
  <c r="CB30" i="1"/>
  <c r="CA30" i="1"/>
  <c r="BZ30" i="1"/>
  <c r="BY30" i="1"/>
  <c r="CB28" i="1"/>
  <c r="CA28" i="1"/>
  <c r="BZ28" i="1"/>
  <c r="BY28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AT26" i="1"/>
  <c r="AS26" i="1"/>
  <c r="AR26" i="1"/>
  <c r="AQ26" i="1"/>
  <c r="AP26" i="1"/>
  <c r="AO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CL16" i="1"/>
  <c r="CI16" i="1"/>
  <c r="CF16" i="1"/>
  <c r="CC16" i="1"/>
  <c r="BZ16" i="1"/>
  <c r="BW16" i="1"/>
  <c r="BT16" i="1"/>
  <c r="BQ16" i="1"/>
  <c r="BZ15" i="1"/>
  <c r="BY15" i="1"/>
  <c r="BX15" i="1"/>
  <c r="BW15" i="1"/>
  <c r="BV15" i="1"/>
  <c r="BU15" i="1"/>
  <c r="BT15" i="1"/>
  <c r="BS15" i="1"/>
  <c r="BR15" i="1"/>
  <c r="BQ15" i="1"/>
  <c r="BP15" i="1"/>
  <c r="BY13" i="1"/>
  <c r="BX13" i="1"/>
  <c r="BW13" i="1"/>
  <c r="BV13" i="1"/>
  <c r="BU13" i="1"/>
  <c r="BT13" i="1"/>
  <c r="BS13" i="1"/>
  <c r="BR13" i="1"/>
  <c r="BQ13" i="1"/>
  <c r="BP13" i="1"/>
  <c r="BJ13" i="1"/>
  <c r="X13" i="1"/>
  <c r="AP11" i="1"/>
  <c r="AP13" i="1" s="1"/>
  <c r="Y11" i="1"/>
  <c r="Y13" i="1" s="1"/>
  <c r="X11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CA7" i="1"/>
  <c r="BZ7" i="1"/>
  <c r="BY7" i="1"/>
  <c r="BX7" i="1"/>
  <c r="BW7" i="1"/>
  <c r="BV7" i="1"/>
  <c r="BU7" i="1"/>
  <c r="BT7" i="1"/>
  <c r="BS7" i="1"/>
  <c r="BR7" i="1"/>
  <c r="BQ7" i="1"/>
  <c r="BP7" i="1"/>
  <c r="CA6" i="1"/>
  <c r="BZ6" i="1"/>
  <c r="BY6" i="1"/>
  <c r="BX6" i="1"/>
  <c r="BW6" i="1"/>
  <c r="BV6" i="1"/>
  <c r="BU6" i="1"/>
  <c r="BT6" i="1"/>
  <c r="BS6" i="1"/>
  <c r="BR6" i="1"/>
  <c r="BQ6" i="1"/>
  <c r="BP6" i="1"/>
</calcChain>
</file>

<file path=xl/sharedStrings.xml><?xml version="1.0" encoding="utf-8"?>
<sst xmlns="http://schemas.openxmlformats.org/spreadsheetml/2006/main" count="35" uniqueCount="35">
  <si>
    <r>
      <t xml:space="preserve">Table 31: Card Transactions: August 2022 to August 2023 </t>
    </r>
    <r>
      <rPr>
        <b/>
        <vertAlign val="superscript"/>
        <sz val="12"/>
        <color rgb="FF002060"/>
        <rFont val="Segoe UI"/>
        <family val="2"/>
      </rPr>
      <t xml:space="preserve"> 1</t>
    </r>
  </si>
  <si>
    <t>Number of ATMs in Operation</t>
  </si>
  <si>
    <t xml:space="preserve">Number of Transactions 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</si>
  <si>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  <r>
      <rPr>
        <vertAlign val="superscript"/>
        <sz val="11"/>
        <color rgb="FF002060"/>
        <rFont val="Segoe UI"/>
        <family val="2"/>
      </rPr>
      <t xml:space="preserve">2 </t>
    </r>
  </si>
  <si>
    <t>Number of Cards in Circulation</t>
  </si>
  <si>
    <t xml:space="preserve">Credit Cards </t>
  </si>
  <si>
    <t xml:space="preserve">Debit Cards </t>
  </si>
  <si>
    <t xml:space="preserve">Others </t>
  </si>
  <si>
    <t xml:space="preserve">Total </t>
  </si>
  <si>
    <r>
      <t>Outstanding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  <r>
      <rPr>
        <vertAlign val="superscript"/>
        <sz val="11"/>
        <color rgb="FF002060"/>
        <rFont val="Segoe UI"/>
        <family val="2"/>
      </rPr>
      <t>3</t>
    </r>
  </si>
  <si>
    <r>
      <t>Impaired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  <r>
      <rPr>
        <vertAlign val="superscript"/>
        <sz val="11"/>
        <color rgb="FF002060"/>
        <rFont val="Segoe UI"/>
        <family val="2"/>
      </rPr>
      <t>4</t>
    </r>
  </si>
  <si>
    <r>
      <rPr>
        <i/>
        <vertAlign val="superscript"/>
        <sz val="11"/>
        <color rgb="FF002060"/>
        <rFont val="Segoe UI"/>
        <family val="2"/>
      </rPr>
      <t>1</t>
    </r>
    <r>
      <rPr>
        <i/>
        <sz val="11"/>
        <color rgb="FF002060"/>
        <rFont val="Segoe UI"/>
        <family val="2"/>
      </rPr>
      <t xml:space="preserve"> Renamed in July 2018, previously known as Electronic Banking Transactions.</t>
    </r>
  </si>
  <si>
    <r>
      <rPr>
        <i/>
        <vertAlign val="superscript"/>
        <sz val="11"/>
        <color rgb="FF002060"/>
        <rFont val="Segoe UI"/>
        <family val="2"/>
      </rPr>
      <t>2</t>
    </r>
    <r>
      <rPr>
        <i/>
        <sz val="11"/>
        <color rgb="FF002060"/>
        <rFont val="Segoe UI"/>
        <family val="2"/>
      </rPr>
      <t xml:space="preserve"> Involve the use of credit cards, debit cards, ATMs and Merchant Points of Sale.</t>
    </r>
  </si>
  <si>
    <r>
      <rPr>
        <i/>
        <vertAlign val="superscript"/>
        <sz val="11"/>
        <color rgb="FF002060"/>
        <rFont val="Segoe UI"/>
        <family val="2"/>
      </rPr>
      <t xml:space="preserve">3 </t>
    </r>
    <r>
      <rPr>
        <i/>
        <sz val="11"/>
        <color rgb="FF002060"/>
        <rFont val="Segoe UI"/>
        <family val="2"/>
      </rPr>
      <t>Revised</t>
    </r>
  </si>
  <si>
    <r>
      <rPr>
        <i/>
        <vertAlign val="superscript"/>
        <sz val="10.5"/>
        <color rgb="FF002060"/>
        <rFont val="Segoe UI"/>
        <family val="2"/>
      </rPr>
      <t>4</t>
    </r>
    <r>
      <rPr>
        <i/>
        <sz val="10.5"/>
        <color rgb="FF002060"/>
        <rFont val="Segoe UI"/>
        <family val="2"/>
      </rPr>
      <t xml:space="preserve"> Information available on a quarterly basis.</t>
    </r>
  </si>
  <si>
    <t xml:space="preserve">Table 32: Internet Banking Transactions: August 2022 to August 2023 </t>
  </si>
  <si>
    <t>Number of Customers</t>
  </si>
  <si>
    <t>Number of Transactions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</si>
  <si>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  <r>
      <rPr>
        <vertAlign val="superscript"/>
        <sz val="11"/>
        <color rgb="FF002060"/>
        <rFont val="Segoe UI"/>
        <family val="2"/>
      </rPr>
      <t>1</t>
    </r>
  </si>
  <si>
    <r>
      <t xml:space="preserve">Average Value of Transactions </t>
    </r>
    <r>
      <rPr>
        <vertAlign val="superscript"/>
        <sz val="11"/>
        <color rgb="FF002060"/>
        <rFont val="Segoe UI"/>
        <family val="2"/>
      </rPr>
      <t xml:space="preserve">2 </t>
    </r>
    <r>
      <rPr>
        <sz val="11"/>
        <color rgb="FF002060"/>
        <rFont val="Segoe UI"/>
        <family val="2"/>
      </rPr>
      <t>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</si>
  <si>
    <r>
      <rPr>
        <i/>
        <vertAlign val="superscript"/>
        <sz val="10"/>
        <color rgb="FF002060"/>
        <rFont val="Segoe UI"/>
        <family val="2"/>
      </rPr>
      <t xml:space="preserve">1 </t>
    </r>
    <r>
      <rPr>
        <i/>
        <sz val="10"/>
        <color rgb="FF002060"/>
        <rFont val="Segoe UI"/>
        <family val="2"/>
      </rPr>
      <t>Revised</t>
    </r>
  </si>
  <si>
    <r>
      <rPr>
        <i/>
        <vertAlign val="superscript"/>
        <sz val="10"/>
        <color rgb="FF002060"/>
        <rFont val="Segoe UI"/>
        <family val="2"/>
      </rPr>
      <t xml:space="preserve">2 </t>
    </r>
    <r>
      <rPr>
        <i/>
        <sz val="10"/>
        <color rgb="FF002060"/>
        <rFont val="Segoe UI"/>
        <family val="2"/>
      </rPr>
      <t>Average monthly transactions from the start of the calendar year.</t>
    </r>
  </si>
  <si>
    <r>
      <t xml:space="preserve">Table 33: Mobile Banking and Mobile Payments </t>
    </r>
    <r>
      <rPr>
        <b/>
        <vertAlign val="superscript"/>
        <sz val="12"/>
        <color rgb="FF002060"/>
        <rFont val="Segoe UI"/>
        <family val="2"/>
      </rPr>
      <t>1&amp;2</t>
    </r>
    <r>
      <rPr>
        <b/>
        <sz val="12"/>
        <color rgb="FF002060"/>
        <rFont val="Segoe UI"/>
        <family val="2"/>
      </rPr>
      <t xml:space="preserve">:  August 2022 to August 2023 </t>
    </r>
  </si>
  <si>
    <t>Number of subscribers</t>
  </si>
  <si>
    <t>Number of active agent outlets</t>
  </si>
  <si>
    <t>Number of transactions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</si>
  <si>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</si>
  <si>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r>
      <rPr>
        <i/>
        <vertAlign val="superscript"/>
        <sz val="10"/>
        <color rgb="FF002060"/>
        <rFont val="Segoe UI"/>
        <family val="2"/>
      </rPr>
      <t>1</t>
    </r>
    <r>
      <rPr>
        <i/>
        <sz val="10"/>
        <color rgb="FF002060"/>
        <rFont val="Segoe UI"/>
        <family val="2"/>
      </rPr>
      <t xml:space="preserve"> Renamed, previously known as Mobile Transactions.</t>
    </r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</si>
  <si>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Include non-bank entities.</t>
    </r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</si>
  <si>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restated figures for  January 2017.</t>
    </r>
  </si>
  <si>
    <t>Source: Supervision Department.</t>
  </si>
  <si>
    <t>: Zoya Aungraheeta</t>
  </si>
  <si>
    <t>: Itranjan Seetohul / Mehisha Luchmadu</t>
  </si>
  <si>
    <t>: C Rutah</t>
  </si>
  <si>
    <t>: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</si>
</sst>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-* #,##0.00_-;\-* #,##0.00_-;_-* &quot;-&quot;??_-;_-@_-"/>
    <numFmt numFmtId="167" formatCode="_-* #,##0_-;\-* #,##0_-;_-* &quot;-&quot;??_-;_-@_-"/>
    <numFmt numFmtId="168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Segoe UI"/>
      <family val="2"/>
    </font>
    <font>
      <b/>
      <vertAlign val="superscript"/>
      <sz val="12"/>
      <color rgb="FF002060"/>
      <name val="Segoe UI"/>
      <family val="2"/>
    </font>
    <font>
      <sz val="12"/>
      <color rgb="FF002060"/>
      <name val="Segoe UI"/>
      <family val="2"/>
    </font>
    <font>
      <sz val="13"/>
      <color rgb="FF002060"/>
      <name val="Segoe UI"/>
      <family val="2"/>
    </font>
    <font>
      <sz val="10"/>
      <color rgb="FF002060"/>
      <name val="Segoe UI"/>
      <family val="2"/>
    </font>
    <font>
      <b/>
      <sz val="10"/>
      <color rgb="FF002060"/>
      <name val="Segoe UI"/>
      <family val="2"/>
    </font>
    <font>
      <b/>
      <sz val="13"/>
      <color rgb="FF002060"/>
      <name val="Segoe UI"/>
      <family val="2"/>
    </font>
    <font>
      <sz val="14"/>
      <color rgb="FF002060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  <font>
      <sz val="10.5"/>
      <color rgb="FF002060"/>
      <name val="Segoe UI"/>
      <family val="2"/>
    </font>
    <font>
      <b/>
      <sz val="10.5"/>
      <color rgb="FF002060"/>
      <name val="Segoe UI"/>
      <family val="2"/>
    </font>
    <font>
      <i/>
      <sz val="11"/>
      <color rgb="FF002060"/>
      <name val="Segoe UI"/>
      <family val="2"/>
    </font>
    <font>
      <vertAlign val="superscript"/>
      <sz val="11"/>
      <color rgb="FF002060"/>
      <name val="Segoe UI"/>
      <family val="2"/>
    </font>
    <font>
      <i/>
      <sz val="10"/>
      <color rgb="FF002060"/>
      <name val="Segoe UI"/>
      <family val="2"/>
    </font>
    <font>
      <i/>
      <vertAlign val="superscript"/>
      <sz val="11"/>
      <color rgb="FF002060"/>
      <name val="Segoe UI"/>
      <family val="2"/>
    </font>
    <font>
      <i/>
      <sz val="10.5"/>
      <color rgb="FF002060"/>
      <name val="Segoe UI"/>
      <family val="2"/>
    </font>
    <font>
      <i/>
      <vertAlign val="superscript"/>
      <sz val="10.5"/>
      <color rgb="FF002060"/>
      <name val="Segoe UI"/>
      <family val="2"/>
    </font>
    <font>
      <i/>
      <sz val="13"/>
      <color rgb="FF002060"/>
      <name val="Segoe UI"/>
      <family val="2"/>
    </font>
    <font>
      <i/>
      <vertAlign val="superscript"/>
      <sz val="10"/>
      <color rgb="FF002060"/>
      <name val="Segoe UI"/>
      <family val="2"/>
    </font>
    <font>
      <sz val="10"/>
      <name val="Arial"/>
      <family val="2"/>
    </font>
    <font>
      <b/>
      <i/>
      <sz val="10"/>
      <color theme="1" tint="4.9989318521683403E-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0"/>
      </patternFill>
    </fill>
  </fills>
  <borders count="52">
    <border>
      <left/>
      <right/>
      <top/>
      <bottom/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double">
        <color indexed="64"/>
      </bottom>
      <diagonal/>
    </border>
    <border>
      <left style="medium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double">
        <color rgb="FF002060"/>
      </top>
      <bottom/>
      <diagonal/>
    </border>
    <border>
      <left style="medium">
        <color rgb="FF002060"/>
      </left>
      <right style="thick">
        <color rgb="FF002060"/>
      </right>
      <top style="double">
        <color rgb="FF002060"/>
      </top>
      <bottom/>
      <diagonal/>
    </border>
    <border>
      <left style="thick">
        <color rgb="FF002060"/>
      </left>
      <right/>
      <top style="double">
        <color rgb="FF002060"/>
      </top>
      <bottom/>
      <diagonal/>
    </border>
    <border>
      <left style="medium">
        <color rgb="FF002060"/>
      </left>
      <right/>
      <top style="double">
        <color rgb="FF002060"/>
      </top>
      <bottom/>
      <diagonal/>
    </border>
    <border>
      <left/>
      <right style="thick">
        <color rgb="FF002060"/>
      </right>
      <top style="double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double">
        <color rgb="FF002060"/>
      </bottom>
      <diagonal/>
    </border>
    <border>
      <left style="medium">
        <color rgb="FF002060"/>
      </left>
      <right style="thick">
        <color rgb="FF002060"/>
      </right>
      <top/>
      <bottom style="double">
        <color rgb="FF002060"/>
      </bottom>
      <diagonal/>
    </border>
    <border>
      <left style="thick">
        <color rgb="FF002060"/>
      </left>
      <right/>
      <top/>
      <bottom style="double">
        <color rgb="FF002060"/>
      </bottom>
      <diagonal/>
    </border>
    <border>
      <left style="medium">
        <color rgb="FF002060"/>
      </left>
      <right/>
      <top/>
      <bottom style="double">
        <color rgb="FF002060"/>
      </bottom>
      <diagonal/>
    </border>
    <border>
      <left/>
      <right style="thick">
        <color rgb="FF002060"/>
      </right>
      <top/>
      <bottom style="double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indexed="64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/>
      <diagonal/>
    </border>
    <border>
      <left style="thick">
        <color rgb="FF002060"/>
      </left>
      <right style="medium">
        <color rgb="FF002060"/>
      </right>
      <top style="double">
        <color rgb="FF002060"/>
      </top>
      <bottom/>
      <diagonal/>
    </border>
    <border>
      <left/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2060"/>
      </bottom>
      <diagonal/>
    </border>
    <border>
      <left style="medium">
        <color indexed="64"/>
      </left>
      <right/>
      <top/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/>
      <bottom style="thick">
        <color rgb="FF002060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/>
    <xf numFmtId="0" fontId="5" fillId="2" borderId="0" xfId="1" applyFont="1" applyFill="1" applyBorder="1"/>
    <xf numFmtId="0" fontId="5" fillId="2" borderId="0" xfId="1" applyFont="1" applyFill="1"/>
    <xf numFmtId="164" fontId="5" fillId="2" borderId="0" xfId="1" applyNumberFormat="1" applyFont="1" applyFill="1"/>
    <xf numFmtId="0" fontId="4" fillId="2" borderId="0" xfId="1" applyFont="1" applyFill="1"/>
    <xf numFmtId="0" fontId="6" fillId="2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>
      <alignment horizontal="center" vertical="center"/>
    </xf>
    <xf numFmtId="165" fontId="10" fillId="3" borderId="4" xfId="1" applyNumberFormat="1" applyFont="1" applyFill="1" applyBorder="1" applyAlignment="1">
      <alignment horizontal="center" vertical="center"/>
    </xf>
    <xf numFmtId="165" fontId="10" fillId="3" borderId="5" xfId="1" applyNumberFormat="1" applyFont="1" applyFill="1" applyBorder="1" applyAlignment="1">
      <alignment horizontal="center" vertical="center"/>
    </xf>
    <xf numFmtId="165" fontId="10" fillId="3" borderId="6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vertical="center"/>
    </xf>
    <xf numFmtId="167" fontId="12" fillId="2" borderId="8" xfId="2" applyNumberFormat="1" applyFont="1" applyFill="1" applyBorder="1" applyAlignment="1">
      <alignment vertical="center"/>
    </xf>
    <xf numFmtId="3" fontId="12" fillId="2" borderId="8" xfId="1" applyNumberFormat="1" applyFont="1" applyFill="1" applyBorder="1" applyAlignment="1">
      <alignment vertical="center"/>
    </xf>
    <xf numFmtId="3" fontId="12" fillId="0" borderId="8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3" fontId="12" fillId="2" borderId="8" xfId="1" applyNumberFormat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horizontal="center" vertical="center"/>
    </xf>
    <xf numFmtId="3" fontId="12" fillId="2" borderId="12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13" xfId="1" applyNumberFormat="1" applyFont="1" applyFill="1" applyBorder="1" applyAlignment="1">
      <alignment horizontal="center" vertical="center"/>
    </xf>
    <xf numFmtId="167" fontId="12" fillId="2" borderId="0" xfId="2" applyNumberFormat="1" applyFont="1" applyFill="1" applyBorder="1" applyAlignment="1">
      <alignment vertical="center"/>
    </xf>
    <xf numFmtId="0" fontId="11" fillId="3" borderId="7" xfId="1" applyFont="1" applyFill="1" applyBorder="1" applyAlignment="1">
      <alignment horizontal="left" vertical="center" indent="1"/>
    </xf>
    <xf numFmtId="0" fontId="12" fillId="2" borderId="8" xfId="1" applyFont="1" applyFill="1" applyBorder="1" applyAlignment="1">
      <alignment vertical="center"/>
    </xf>
    <xf numFmtId="168" fontId="12" fillId="2" borderId="8" xfId="1" applyNumberFormat="1" applyFont="1" applyFill="1" applyBorder="1" applyAlignment="1">
      <alignment vertical="center"/>
    </xf>
    <xf numFmtId="168" fontId="12" fillId="0" borderId="8" xfId="1" applyNumberFormat="1" applyFont="1" applyFill="1" applyBorder="1" applyAlignment="1">
      <alignment vertical="center"/>
    </xf>
    <xf numFmtId="168" fontId="12" fillId="2" borderId="14" xfId="1" applyNumberFormat="1" applyFont="1" applyFill="1" applyBorder="1" applyAlignment="1">
      <alignment vertical="center"/>
    </xf>
    <xf numFmtId="168" fontId="12" fillId="2" borderId="8" xfId="1" applyNumberFormat="1" applyFont="1" applyFill="1" applyBorder="1" applyAlignment="1">
      <alignment horizontal="center" vertical="center"/>
    </xf>
    <xf numFmtId="168" fontId="5" fillId="2" borderId="8" xfId="1" applyNumberFormat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168" fontId="5" fillId="2" borderId="9" xfId="1" applyNumberFormat="1" applyFont="1" applyFill="1" applyBorder="1" applyAlignment="1">
      <alignment horizontal="center" vertical="center"/>
    </xf>
    <xf numFmtId="168" fontId="5" fillId="2" borderId="10" xfId="1" applyNumberFormat="1" applyFont="1" applyFill="1" applyBorder="1" applyAlignment="1">
      <alignment horizontal="center" vertical="center"/>
    </xf>
    <xf numFmtId="168" fontId="12" fillId="2" borderId="15" xfId="1" applyNumberFormat="1" applyFont="1" applyFill="1" applyBorder="1" applyAlignment="1">
      <alignment horizontal="center" vertical="center"/>
    </xf>
    <xf numFmtId="168" fontId="12" fillId="2" borderId="16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3" fontId="12" fillId="2" borderId="17" xfId="1" applyNumberFormat="1" applyFont="1" applyFill="1" applyBorder="1" applyAlignment="1">
      <alignment vertical="center"/>
    </xf>
    <xf numFmtId="3" fontId="12" fillId="2" borderId="17" xfId="1" applyNumberFormat="1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5" fillId="2" borderId="19" xfId="1" applyNumberFormat="1" applyFont="1" applyFill="1" applyBorder="1" applyAlignment="1">
      <alignment horizontal="center" vertical="center"/>
    </xf>
    <xf numFmtId="164" fontId="12" fillId="2" borderId="17" xfId="1" applyNumberFormat="1" applyFont="1" applyFill="1" applyBorder="1" applyAlignment="1">
      <alignment horizontal="center" vertical="center"/>
    </xf>
    <xf numFmtId="164" fontId="12" fillId="2" borderId="20" xfId="1" applyNumberFormat="1" applyFont="1" applyFill="1" applyBorder="1" applyAlignment="1">
      <alignment horizontal="center" vertical="center"/>
    </xf>
    <xf numFmtId="164" fontId="12" fillId="2" borderId="21" xfId="1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15" xfId="1" applyNumberFormat="1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3" fontId="12" fillId="2" borderId="14" xfId="1" applyNumberFormat="1" applyFont="1" applyFill="1" applyBorder="1" applyAlignment="1">
      <alignment vertical="center"/>
    </xf>
    <xf numFmtId="3" fontId="12" fillId="2" borderId="22" xfId="1" applyNumberFormat="1" applyFont="1" applyFill="1" applyBorder="1" applyAlignment="1">
      <alignment vertical="center"/>
    </xf>
    <xf numFmtId="3" fontId="12" fillId="2" borderId="22" xfId="1" applyNumberFormat="1" applyFont="1" applyFill="1" applyBorder="1" applyAlignment="1">
      <alignment horizontal="center" vertical="center"/>
    </xf>
    <xf numFmtId="3" fontId="5" fillId="2" borderId="22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2" borderId="23" xfId="1" applyNumberFormat="1" applyFont="1" applyFill="1" applyBorder="1" applyAlignment="1">
      <alignment horizontal="center" vertical="center"/>
    </xf>
    <xf numFmtId="3" fontId="5" fillId="2" borderId="24" xfId="1" applyNumberFormat="1" applyFont="1" applyFill="1" applyBorder="1" applyAlignment="1">
      <alignment horizontal="center" vertical="center"/>
    </xf>
    <xf numFmtId="3" fontId="12" fillId="2" borderId="25" xfId="1" applyNumberFormat="1" applyFont="1" applyFill="1" applyBorder="1" applyAlignment="1">
      <alignment horizontal="center" vertical="center"/>
    </xf>
    <xf numFmtId="3" fontId="12" fillId="2" borderId="26" xfId="1" applyNumberFormat="1" applyFont="1" applyFill="1" applyBorder="1" applyAlignment="1">
      <alignment horizontal="center" vertical="center"/>
    </xf>
    <xf numFmtId="3" fontId="12" fillId="2" borderId="15" xfId="1" applyNumberFormat="1" applyFont="1" applyFill="1" applyBorder="1" applyAlignment="1">
      <alignment horizontal="center" vertical="center"/>
    </xf>
    <xf numFmtId="3" fontId="12" fillId="2" borderId="16" xfId="1" applyNumberFormat="1" applyFont="1" applyFill="1" applyBorder="1" applyAlignment="1">
      <alignment horizontal="center" vertical="center"/>
    </xf>
    <xf numFmtId="164" fontId="12" fillId="2" borderId="8" xfId="1" applyNumberFormat="1" applyFont="1" applyFill="1" applyBorder="1" applyAlignment="1">
      <alignment vertical="center"/>
    </xf>
    <xf numFmtId="0" fontId="10" fillId="3" borderId="7" xfId="1" applyFont="1" applyFill="1" applyBorder="1" applyAlignment="1">
      <alignment vertical="center"/>
    </xf>
    <xf numFmtId="3" fontId="12" fillId="0" borderId="8" xfId="1" applyNumberFormat="1" applyFont="1" applyFill="1" applyBorder="1" applyAlignment="1">
      <alignment horizontal="center" vertical="center"/>
    </xf>
    <xf numFmtId="164" fontId="12" fillId="0" borderId="16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left" vertical="center" indent="1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6" fillId="2" borderId="0" xfId="1" applyFont="1" applyFill="1" applyBorder="1" applyAlignment="1"/>
    <xf numFmtId="0" fontId="14" fillId="2" borderId="0" xfId="1" applyFont="1" applyFill="1" applyBorder="1" applyAlignment="1"/>
    <xf numFmtId="0" fontId="18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164" fontId="20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1" fillId="2" borderId="0" xfId="1" applyFont="1" applyFill="1"/>
    <xf numFmtId="0" fontId="11" fillId="2" borderId="0" xfId="1" applyFont="1" applyFill="1" applyBorder="1"/>
    <xf numFmtId="165" fontId="10" fillId="3" borderId="33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17" fontId="13" fillId="4" borderId="8" xfId="1" applyNumberFormat="1" applyFont="1" applyFill="1" applyBorder="1" applyAlignment="1">
      <alignment vertical="center"/>
    </xf>
    <xf numFmtId="17" fontId="13" fillId="0" borderId="8" xfId="1" applyNumberFormat="1" applyFont="1" applyFill="1" applyBorder="1" applyAlignment="1">
      <alignment vertical="center"/>
    </xf>
    <xf numFmtId="17" fontId="13" fillId="2" borderId="8" xfId="1" applyNumberFormat="1" applyFont="1" applyFill="1" applyBorder="1" applyAlignment="1">
      <alignment vertical="center"/>
    </xf>
    <xf numFmtId="17" fontId="8" fillId="2" borderId="8" xfId="1" applyNumberFormat="1" applyFont="1" applyFill="1" applyBorder="1" applyAlignment="1">
      <alignment vertical="center"/>
    </xf>
    <xf numFmtId="17" fontId="8" fillId="2" borderId="9" xfId="1" applyNumberFormat="1" applyFont="1" applyFill="1" applyBorder="1" applyAlignment="1">
      <alignment vertical="center"/>
    </xf>
    <xf numFmtId="17" fontId="8" fillId="2" borderId="34" xfId="1" applyNumberFormat="1" applyFont="1" applyFill="1" applyBorder="1" applyAlignment="1">
      <alignment vertical="center"/>
    </xf>
    <xf numFmtId="17" fontId="8" fillId="2" borderId="11" xfId="1" applyNumberFormat="1" applyFont="1" applyFill="1" applyBorder="1" applyAlignment="1">
      <alignment vertical="center"/>
    </xf>
    <xf numFmtId="17" fontId="8" fillId="2" borderId="35" xfId="1" applyNumberFormat="1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164" fontId="12" fillId="2" borderId="7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left" vertical="center"/>
    </xf>
    <xf numFmtId="164" fontId="12" fillId="2" borderId="36" xfId="2" applyNumberFormat="1" applyFont="1" applyFill="1" applyBorder="1" applyAlignment="1">
      <alignment horizontal="center" vertical="center"/>
    </xf>
    <xf numFmtId="164" fontId="12" fillId="2" borderId="14" xfId="2" applyNumberFormat="1" applyFont="1" applyFill="1" applyBorder="1" applyAlignment="1">
      <alignment horizontal="center" vertical="center"/>
    </xf>
    <xf numFmtId="164" fontId="5" fillId="2" borderId="8" xfId="2" applyNumberFormat="1" applyFont="1" applyFill="1" applyBorder="1" applyAlignment="1">
      <alignment horizontal="center" vertical="center"/>
    </xf>
    <xf numFmtId="164" fontId="5" fillId="2" borderId="9" xfId="2" applyNumberFormat="1" applyFont="1" applyFill="1" applyBorder="1" applyAlignment="1">
      <alignment horizontal="center" vertical="center"/>
    </xf>
    <xf numFmtId="164" fontId="12" fillId="2" borderId="7" xfId="2" applyNumberFormat="1" applyFont="1" applyFill="1" applyBorder="1" applyAlignment="1">
      <alignment horizontal="center" vertical="center"/>
    </xf>
    <xf numFmtId="164" fontId="12" fillId="2" borderId="9" xfId="2" applyNumberFormat="1" applyFont="1" applyFill="1" applyBorder="1" applyAlignment="1">
      <alignment horizontal="center" vertical="center"/>
    </xf>
    <xf numFmtId="164" fontId="12" fillId="2" borderId="37" xfId="2" applyNumberFormat="1" applyFont="1" applyFill="1" applyBorder="1" applyAlignment="1">
      <alignment horizontal="center" vertical="center"/>
    </xf>
    <xf numFmtId="164" fontId="12" fillId="2" borderId="17" xfId="2" applyNumberFormat="1" applyFont="1" applyFill="1" applyBorder="1" applyAlignment="1">
      <alignment horizontal="center" vertical="center"/>
    </xf>
    <xf numFmtId="164" fontId="5" fillId="2" borderId="17" xfId="2" applyNumberFormat="1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horizontal="center" vertical="center"/>
    </xf>
    <xf numFmtId="164" fontId="12" fillId="2" borderId="38" xfId="2" applyNumberFormat="1" applyFont="1" applyFill="1" applyBorder="1" applyAlignment="1">
      <alignment horizontal="center" vertical="center"/>
    </xf>
    <xf numFmtId="164" fontId="12" fillId="0" borderId="17" xfId="2" applyNumberFormat="1" applyFont="1" applyFill="1" applyBorder="1" applyAlignment="1">
      <alignment horizontal="center" vertical="center"/>
    </xf>
    <xf numFmtId="164" fontId="12" fillId="0" borderId="18" xfId="2" applyNumberFormat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left" vertical="center"/>
    </xf>
    <xf numFmtId="41" fontId="12" fillId="2" borderId="28" xfId="1" applyNumberFormat="1" applyFont="1" applyFill="1" applyBorder="1" applyAlignment="1">
      <alignment horizontal="center" vertical="center"/>
    </xf>
    <xf numFmtId="41" fontId="12" fillId="0" borderId="28" xfId="1" applyNumberFormat="1" applyFont="1" applyFill="1" applyBorder="1" applyAlignment="1">
      <alignment horizontal="center" vertical="center"/>
    </xf>
    <xf numFmtId="41" fontId="5" fillId="0" borderId="28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41" fontId="5" fillId="0" borderId="29" xfId="1" applyNumberFormat="1" applyFont="1" applyFill="1" applyBorder="1" applyAlignment="1">
      <alignment horizontal="center" vertical="center"/>
    </xf>
    <xf numFmtId="41" fontId="12" fillId="0" borderId="27" xfId="1" applyNumberFormat="1" applyFont="1" applyFill="1" applyBorder="1" applyAlignment="1">
      <alignment horizontal="center" vertical="center"/>
    </xf>
    <xf numFmtId="164" fontId="12" fillId="0" borderId="28" xfId="1" applyNumberFormat="1" applyFont="1" applyFill="1" applyBorder="1" applyAlignment="1">
      <alignment horizontal="center" vertical="center"/>
    </xf>
    <xf numFmtId="164" fontId="12" fillId="0" borderId="29" xfId="1" applyNumberFormat="1" applyFont="1" applyFill="1" applyBorder="1" applyAlignment="1">
      <alignment horizontal="center" vertical="center"/>
    </xf>
    <xf numFmtId="43" fontId="6" fillId="2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5" fontId="5" fillId="2" borderId="0" xfId="1" applyNumberFormat="1" applyFont="1" applyFill="1"/>
    <xf numFmtId="165" fontId="5" fillId="0" borderId="0" xfId="1" applyNumberFormat="1" applyFont="1" applyFill="1"/>
    <xf numFmtId="165" fontId="10" fillId="3" borderId="39" xfId="1" applyNumberFormat="1" applyFont="1" applyFill="1" applyBorder="1" applyAlignment="1">
      <alignment horizontal="center" vertical="center"/>
    </xf>
    <xf numFmtId="165" fontId="10" fillId="3" borderId="40" xfId="1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17" fontId="13" fillId="4" borderId="41" xfId="1" applyNumberFormat="1" applyFont="1" applyFill="1" applyBorder="1" applyAlignment="1">
      <alignment vertical="center"/>
    </xf>
    <xf numFmtId="17" fontId="13" fillId="0" borderId="41" xfId="1" applyNumberFormat="1" applyFont="1" applyFill="1" applyBorder="1" applyAlignment="1">
      <alignment vertical="center"/>
    </xf>
    <xf numFmtId="17" fontId="13" fillId="0" borderId="0" xfId="1" applyNumberFormat="1" applyFont="1" applyFill="1" applyBorder="1" applyAlignment="1">
      <alignment vertical="center"/>
    </xf>
    <xf numFmtId="17" fontId="13" fillId="0" borderId="8" xfId="1" applyNumberFormat="1" applyFont="1" applyFill="1" applyBorder="1" applyAlignment="1">
      <alignment horizontal="center" vertical="center"/>
    </xf>
    <xf numFmtId="17" fontId="8" fillId="0" borderId="8" xfId="1" applyNumberFormat="1" applyFont="1" applyFill="1" applyBorder="1" applyAlignment="1">
      <alignment horizontal="center" vertical="center"/>
    </xf>
    <xf numFmtId="17" fontId="8" fillId="0" borderId="9" xfId="1" applyNumberFormat="1" applyFont="1" applyFill="1" applyBorder="1" applyAlignment="1">
      <alignment horizontal="center" vertical="center"/>
    </xf>
    <xf numFmtId="17" fontId="8" fillId="0" borderId="34" xfId="1" applyNumberFormat="1" applyFont="1" applyFill="1" applyBorder="1" applyAlignment="1">
      <alignment horizontal="center" vertical="center"/>
    </xf>
    <xf numFmtId="17" fontId="8" fillId="0" borderId="11" xfId="1" applyNumberFormat="1" applyFont="1" applyFill="1" applyBorder="1" applyAlignment="1">
      <alignment horizontal="center" vertical="center"/>
    </xf>
    <xf numFmtId="17" fontId="8" fillId="0" borderId="12" xfId="1" applyNumberFormat="1" applyFont="1" applyFill="1" applyBorder="1" applyAlignment="1">
      <alignment horizontal="center" vertical="center"/>
    </xf>
    <xf numFmtId="17" fontId="8" fillId="0" borderId="13" xfId="1" applyNumberFormat="1" applyFont="1" applyFill="1" applyBorder="1" applyAlignment="1">
      <alignment horizontal="center" vertical="center"/>
    </xf>
    <xf numFmtId="164" fontId="12" fillId="2" borderId="41" xfId="2" applyNumberFormat="1" applyFont="1" applyFill="1" applyBorder="1" applyAlignment="1">
      <alignment horizontal="center" vertical="center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15" xfId="2" applyNumberFormat="1" applyFont="1" applyFill="1" applyBorder="1" applyAlignment="1">
      <alignment horizontal="center" vertical="center"/>
    </xf>
    <xf numFmtId="164" fontId="12" fillId="2" borderId="16" xfId="2" applyNumberFormat="1" applyFont="1" applyFill="1" applyBorder="1" applyAlignment="1">
      <alignment horizontal="center" vertical="center"/>
    </xf>
    <xf numFmtId="164" fontId="12" fillId="2" borderId="42" xfId="2" applyNumberFormat="1" applyFont="1" applyFill="1" applyBorder="1" applyAlignment="1">
      <alignment horizontal="center" vertical="center"/>
    </xf>
    <xf numFmtId="164" fontId="12" fillId="2" borderId="43" xfId="2" applyNumberFormat="1" applyFont="1" applyFill="1" applyBorder="1" applyAlignment="1">
      <alignment horizontal="center" vertical="center"/>
    </xf>
    <xf numFmtId="164" fontId="12" fillId="2" borderId="44" xfId="2" applyNumberFormat="1" applyFont="1" applyFill="1" applyBorder="1" applyAlignment="1">
      <alignment horizontal="center" vertical="center"/>
    </xf>
    <xf numFmtId="164" fontId="12" fillId="2" borderId="45" xfId="2" applyNumberFormat="1" applyFont="1" applyFill="1" applyBorder="1" applyAlignment="1">
      <alignment horizontal="center" vertical="center"/>
    </xf>
    <xf numFmtId="164" fontId="12" fillId="2" borderId="46" xfId="2" applyNumberFormat="1" applyFont="1" applyFill="1" applyBorder="1" applyAlignment="1">
      <alignment horizontal="center" vertical="center"/>
    </xf>
    <xf numFmtId="164" fontId="12" fillId="2" borderId="47" xfId="2" applyNumberFormat="1" applyFont="1" applyFill="1" applyBorder="1" applyAlignment="1">
      <alignment horizontal="center" vertical="center"/>
    </xf>
    <xf numFmtId="164" fontId="12" fillId="2" borderId="48" xfId="2" applyNumberFormat="1" applyFont="1" applyFill="1" applyBorder="1" applyAlignment="1">
      <alignment horizontal="center" vertical="center"/>
    </xf>
    <xf numFmtId="164" fontId="12" fillId="2" borderId="20" xfId="2" applyNumberFormat="1" applyFont="1" applyFill="1" applyBorder="1" applyAlignment="1">
      <alignment horizontal="center" vertical="center"/>
    </xf>
    <xf numFmtId="164" fontId="12" fillId="2" borderId="21" xfId="2" applyNumberFormat="1" applyFont="1" applyFill="1" applyBorder="1" applyAlignment="1">
      <alignment horizontal="center" vertical="center"/>
    </xf>
    <xf numFmtId="41" fontId="12" fillId="2" borderId="49" xfId="1" applyNumberFormat="1" applyFont="1" applyFill="1" applyBorder="1" applyAlignment="1">
      <alignment horizontal="center" vertical="center"/>
    </xf>
    <xf numFmtId="41" fontId="12" fillId="2" borderId="50" xfId="1" applyNumberFormat="1" applyFont="1" applyFill="1" applyBorder="1" applyAlignment="1">
      <alignment horizontal="center" vertical="center"/>
    </xf>
    <xf numFmtId="41" fontId="12" fillId="2" borderId="51" xfId="1" applyNumberFormat="1" applyFont="1" applyFill="1" applyBorder="1" applyAlignment="1">
      <alignment horizontal="center" vertical="center"/>
    </xf>
    <xf numFmtId="41" fontId="5" fillId="2" borderId="28" xfId="1" applyNumberFormat="1" applyFont="1" applyFill="1" applyBorder="1" applyAlignment="1">
      <alignment horizontal="center" vertical="center"/>
    </xf>
    <xf numFmtId="41" fontId="5" fillId="2" borderId="29" xfId="1" applyNumberFormat="1" applyFont="1" applyFill="1" applyBorder="1" applyAlignment="1">
      <alignment horizontal="center" vertical="center"/>
    </xf>
    <xf numFmtId="41" fontId="12" fillId="2" borderId="27" xfId="1" applyNumberFormat="1" applyFont="1" applyFill="1" applyBorder="1" applyAlignment="1">
      <alignment horizontal="center" vertical="center"/>
    </xf>
    <xf numFmtId="41" fontId="12" fillId="2" borderId="31" xfId="1" applyNumberFormat="1" applyFont="1" applyFill="1" applyBorder="1" applyAlignment="1">
      <alignment horizontal="center" vertical="center"/>
    </xf>
    <xf numFmtId="164" fontId="12" fillId="0" borderId="32" xfId="1" applyNumberFormat="1" applyFont="1" applyFill="1" applyBorder="1" applyAlignment="1">
      <alignment horizontal="center" vertical="center"/>
    </xf>
    <xf numFmtId="0" fontId="16" fillId="2" borderId="0" xfId="3" applyFont="1" applyFill="1" applyAlignment="1">
      <alignment horizontal="left" vertical="center" wrapText="1"/>
    </xf>
    <xf numFmtId="164" fontId="23" fillId="2" borderId="0" xfId="3" applyNumberFormat="1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7" fillId="0" borderId="0" xfId="3" applyFont="1" applyAlignment="1">
      <alignment horizontal="center" vertical="center"/>
    </xf>
    <xf numFmtId="164" fontId="16" fillId="2" borderId="0" xfId="4" applyNumberFormat="1" applyFont="1" applyFill="1" applyAlignment="1">
      <alignment vertical="center"/>
    </xf>
    <xf numFmtId="43" fontId="5" fillId="2" borderId="0" xfId="1" applyNumberFormat="1" applyFont="1" applyFill="1" applyBorder="1" applyAlignment="1">
      <alignment vertical="center"/>
    </xf>
    <xf numFmtId="0" fontId="6" fillId="2" borderId="0" xfId="0" applyFont="1" applyFill="1"/>
  </cellXfs>
  <cellStyles count="5">
    <cellStyle name="Comma 2 2 2 2 2" xfId="2"/>
    <cellStyle name="Comma 2 2 2 3" xfId="4"/>
    <cellStyle name="Normal" xfId="0" builtinId="0"/>
    <cellStyle name="Normal 10 10 6 3" xfId="1"/>
    <cellStyle name="Normal 2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able of Conten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48</xdr:row>
      <xdr:rowOff>78798</xdr:rowOff>
    </xdr:from>
    <xdr:to>
      <xdr:col>0</xdr:col>
      <xdr:colOff>1280733</xdr:colOff>
      <xdr:row>49</xdr:row>
      <xdr:rowOff>233178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517F9-39BE-4329-B933-7A6EAFC7E643}"/>
            </a:ext>
          </a:extLst>
        </xdr:cNvPr>
        <xdr:cNvSpPr/>
      </xdr:nvSpPr>
      <xdr:spPr>
        <a:xfrm>
          <a:off x="13855" y="11594523"/>
          <a:ext cx="1266878" cy="392505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  <xdr:twoCellAnchor>
    <xdr:from>
      <xdr:col>0</xdr:col>
      <xdr:colOff>13855</xdr:colOff>
      <xdr:row>48</xdr:row>
      <xdr:rowOff>78798</xdr:rowOff>
    </xdr:from>
    <xdr:to>
      <xdr:col>0</xdr:col>
      <xdr:colOff>1280733</xdr:colOff>
      <xdr:row>49</xdr:row>
      <xdr:rowOff>233178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EBC0E5-76FC-469C-BECE-480C436FEBE7}"/>
            </a:ext>
          </a:extLst>
        </xdr:cNvPr>
        <xdr:cNvSpPr/>
      </xdr:nvSpPr>
      <xdr:spPr>
        <a:xfrm>
          <a:off x="13855" y="11594523"/>
          <a:ext cx="1266878" cy="392505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55"/>
  <sheetViews>
    <sheetView tabSelected="1" zoomScale="80" zoomScaleNormal="80" zoomScaleSheetLayoutView="70" workbookViewId="0">
      <pane xSplit="124" ySplit="3" topLeftCell="DY4" activePane="bottomRight" state="frozen"/>
      <selection activeCell="A38" sqref="A38"/>
      <selection pane="topRight" activeCell="A38" sqref="A38"/>
      <selection pane="bottomLeft" activeCell="A38" sqref="A38"/>
      <selection pane="bottomRight" activeCell="A11" sqref="A11"/>
    </sheetView>
  </sheetViews>
  <sheetFormatPr defaultColWidth="30.42578125" defaultRowHeight="18.75" x14ac:dyDescent="0.25"/>
  <cols>
    <col min="1" max="1" width="65.5703125" style="7" customWidth="1"/>
    <col min="2" max="10" width="10.85546875" style="8" hidden="1" customWidth="1"/>
    <col min="11" max="15" width="11.7109375" style="8" hidden="1" customWidth="1"/>
    <col min="16" max="42" width="11.85546875" style="8" hidden="1" customWidth="1"/>
    <col min="43" max="43" width="12.85546875" style="8" hidden="1" customWidth="1"/>
    <col min="44" max="47" width="12" style="8" hidden="1" customWidth="1"/>
    <col min="48" max="48" width="12.85546875" style="8" hidden="1" customWidth="1"/>
    <col min="49" max="58" width="12.7109375" style="8" hidden="1" customWidth="1"/>
    <col min="59" max="59" width="14.28515625" style="8" hidden="1" customWidth="1"/>
    <col min="60" max="67" width="11.85546875" style="8" hidden="1" customWidth="1"/>
    <col min="68" max="68" width="10.28515625" style="8" hidden="1" customWidth="1"/>
    <col min="69" max="69" width="11.85546875" style="8" hidden="1" customWidth="1"/>
    <col min="70" max="70" width="13" style="8" hidden="1" customWidth="1"/>
    <col min="71" max="71" width="12" style="8" hidden="1" customWidth="1"/>
    <col min="72" max="72" width="11.5703125" style="8" hidden="1" customWidth="1"/>
    <col min="73" max="73" width="12.28515625" style="8" hidden="1" customWidth="1"/>
    <col min="74" max="74" width="15.140625" style="8" hidden="1" customWidth="1"/>
    <col min="75" max="75" width="14" style="99" hidden="1" customWidth="1"/>
    <col min="76" max="76" width="16.85546875" style="99" hidden="1" customWidth="1"/>
    <col min="77" max="77" width="14" style="99" hidden="1" customWidth="1"/>
    <col min="78" max="78" width="13.28515625" style="99" hidden="1" customWidth="1"/>
    <col min="79" max="79" width="13.85546875" style="99" hidden="1" customWidth="1"/>
    <col min="80" max="80" width="13" style="99" hidden="1" customWidth="1"/>
    <col min="81" max="82" width="13.7109375" style="99" hidden="1" customWidth="1"/>
    <col min="83" max="83" width="14" style="99" hidden="1" customWidth="1"/>
    <col min="84" max="84" width="15" style="99" hidden="1" customWidth="1"/>
    <col min="85" max="85" width="4.28515625" style="99" hidden="1" customWidth="1"/>
    <col min="86" max="86" width="14.42578125" style="99" hidden="1" customWidth="1"/>
    <col min="87" max="88" width="11" style="99" hidden="1" customWidth="1"/>
    <col min="89" max="89" width="11.5703125" style="99" hidden="1" customWidth="1"/>
    <col min="90" max="90" width="12.28515625" style="99" hidden="1" customWidth="1"/>
    <col min="91" max="92" width="11.7109375" style="99" hidden="1" customWidth="1"/>
    <col min="93" max="94" width="12.28515625" style="99" hidden="1" customWidth="1"/>
    <col min="95" max="95" width="11.7109375" style="99" hidden="1" customWidth="1"/>
    <col min="96" max="96" width="12.28515625" style="99" hidden="1" customWidth="1"/>
    <col min="97" max="97" width="11.7109375" style="99" hidden="1" customWidth="1"/>
    <col min="98" max="98" width="12.28515625" style="99" hidden="1" customWidth="1"/>
    <col min="99" max="99" width="11.7109375" style="99" hidden="1" customWidth="1"/>
    <col min="100" max="100" width="11.42578125" style="99" hidden="1" customWidth="1"/>
    <col min="101" max="101" width="11.7109375" style="99" hidden="1" customWidth="1"/>
    <col min="102" max="104" width="12.28515625" style="99" hidden="1" customWidth="1"/>
    <col min="105" max="105" width="2.140625" style="99" hidden="1" customWidth="1"/>
    <col min="106" max="107" width="12.28515625" style="99" hidden="1" customWidth="1"/>
    <col min="108" max="108" width="12.140625" style="99" hidden="1" customWidth="1"/>
    <col min="109" max="119" width="11" style="99" hidden="1" customWidth="1"/>
    <col min="120" max="122" width="14.28515625" style="99" hidden="1" customWidth="1"/>
    <col min="123" max="123" width="15.28515625" style="99" hidden="1" customWidth="1"/>
    <col min="124" max="127" width="14.28515625" style="99" hidden="1" customWidth="1"/>
    <col min="128" max="139" width="14.28515625" style="99" customWidth="1"/>
    <col min="140" max="140" width="12.140625" style="8" bestFit="1" customWidth="1"/>
    <col min="141" max="16384" width="30.42578125" style="8"/>
  </cols>
  <sheetData>
    <row r="1" spans="1:140" s="6" customForma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  <c r="BX1" s="3"/>
      <c r="BY1" s="3"/>
      <c r="BZ1" s="3"/>
      <c r="CA1" s="3"/>
      <c r="CB1" s="3"/>
      <c r="CC1" s="3"/>
      <c r="CD1" s="3"/>
      <c r="CE1" s="3"/>
      <c r="CF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40" ht="19.5" thickBot="1" x14ac:dyDescent="0.3"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/>
      <c r="BU2" s="10"/>
      <c r="BV2" s="10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1:140" s="18" customFormat="1" ht="21.75" thickTop="1" thickBot="1" x14ac:dyDescent="0.3">
      <c r="A3" s="12"/>
      <c r="B3" s="13">
        <v>40910</v>
      </c>
      <c r="C3" s="13">
        <v>40941</v>
      </c>
      <c r="D3" s="13">
        <v>40971</v>
      </c>
      <c r="E3" s="13">
        <v>41003</v>
      </c>
      <c r="F3" s="13">
        <v>41034</v>
      </c>
      <c r="G3" s="13">
        <v>41066</v>
      </c>
      <c r="H3" s="13">
        <v>41097</v>
      </c>
      <c r="I3" s="13">
        <v>41129</v>
      </c>
      <c r="J3" s="13">
        <v>41161</v>
      </c>
      <c r="K3" s="13">
        <v>41192</v>
      </c>
      <c r="L3" s="13">
        <v>41224</v>
      </c>
      <c r="M3" s="13">
        <v>41255</v>
      </c>
      <c r="N3" s="13">
        <v>41275</v>
      </c>
      <c r="O3" s="13">
        <v>41307</v>
      </c>
      <c r="P3" s="13">
        <v>41336</v>
      </c>
      <c r="Q3" s="13">
        <v>41399</v>
      </c>
      <c r="R3" s="13">
        <v>41431</v>
      </c>
      <c r="S3" s="13">
        <v>41462</v>
      </c>
      <c r="T3" s="13">
        <v>41494</v>
      </c>
      <c r="U3" s="13">
        <v>41526</v>
      </c>
      <c r="V3" s="13">
        <v>41557</v>
      </c>
      <c r="W3" s="13">
        <v>41588</v>
      </c>
      <c r="X3" s="13">
        <v>41619</v>
      </c>
      <c r="Y3" s="13">
        <v>41640</v>
      </c>
      <c r="Z3" s="13">
        <v>41671</v>
      </c>
      <c r="AA3" s="13">
        <v>41700</v>
      </c>
      <c r="AB3" s="13">
        <v>41732</v>
      </c>
      <c r="AC3" s="13">
        <v>41762</v>
      </c>
      <c r="AD3" s="13">
        <v>41794</v>
      </c>
      <c r="AE3" s="13">
        <v>41825</v>
      </c>
      <c r="AF3" s="13">
        <v>41857</v>
      </c>
      <c r="AG3" s="13">
        <v>41889</v>
      </c>
      <c r="AH3" s="13">
        <v>41919</v>
      </c>
      <c r="AI3" s="13">
        <v>41950</v>
      </c>
      <c r="AJ3" s="13">
        <v>41980</v>
      </c>
      <c r="AK3" s="13">
        <v>42012</v>
      </c>
      <c r="AL3" s="13">
        <v>42037</v>
      </c>
      <c r="AM3" s="13">
        <v>42064</v>
      </c>
      <c r="AN3" s="13">
        <v>42096</v>
      </c>
      <c r="AO3" s="13">
        <v>42127</v>
      </c>
      <c r="AP3" s="13">
        <v>42159</v>
      </c>
      <c r="AQ3" s="13">
        <v>42189</v>
      </c>
      <c r="AR3" s="13">
        <v>42220</v>
      </c>
      <c r="AS3" s="13">
        <v>42252</v>
      </c>
      <c r="AT3" s="13">
        <v>42282</v>
      </c>
      <c r="AU3" s="13">
        <v>42313</v>
      </c>
      <c r="AV3" s="13">
        <v>42343</v>
      </c>
      <c r="AW3" s="13">
        <v>42375</v>
      </c>
      <c r="AX3" s="13">
        <v>42407</v>
      </c>
      <c r="AY3" s="13">
        <v>42436</v>
      </c>
      <c r="AZ3" s="13">
        <v>42461</v>
      </c>
      <c r="BA3" s="13">
        <v>42491</v>
      </c>
      <c r="BB3" s="13">
        <v>42523</v>
      </c>
      <c r="BC3" s="13">
        <v>42553</v>
      </c>
      <c r="BD3" s="13">
        <v>42584</v>
      </c>
      <c r="BE3" s="13">
        <v>42615</v>
      </c>
      <c r="BF3" s="13">
        <v>42646</v>
      </c>
      <c r="BG3" s="13">
        <v>42677</v>
      </c>
      <c r="BH3" s="13">
        <v>42708</v>
      </c>
      <c r="BI3" s="13">
        <v>42739</v>
      </c>
      <c r="BJ3" s="13">
        <v>42771</v>
      </c>
      <c r="BK3" s="13">
        <v>42799</v>
      </c>
      <c r="BL3" s="13">
        <v>42830</v>
      </c>
      <c r="BM3" s="13">
        <v>42860</v>
      </c>
      <c r="BN3" s="13">
        <v>42891</v>
      </c>
      <c r="BO3" s="13">
        <v>42921</v>
      </c>
      <c r="BP3" s="13">
        <v>42953</v>
      </c>
      <c r="BQ3" s="13">
        <v>42984</v>
      </c>
      <c r="BR3" s="13">
        <v>43014</v>
      </c>
      <c r="BS3" s="13">
        <v>43045</v>
      </c>
      <c r="BT3" s="13">
        <v>43075</v>
      </c>
      <c r="BU3" s="13">
        <v>43106</v>
      </c>
      <c r="BV3" s="13">
        <v>43137</v>
      </c>
      <c r="BW3" s="13">
        <v>43165</v>
      </c>
      <c r="BX3" s="13">
        <v>43196</v>
      </c>
      <c r="BY3" s="13">
        <v>43226</v>
      </c>
      <c r="BZ3" s="13">
        <v>43258</v>
      </c>
      <c r="CA3" s="13">
        <v>43288</v>
      </c>
      <c r="CB3" s="13">
        <v>43321</v>
      </c>
      <c r="CC3" s="13">
        <v>43352</v>
      </c>
      <c r="CD3" s="14">
        <v>43382</v>
      </c>
      <c r="CE3" s="14">
        <v>43414</v>
      </c>
      <c r="CF3" s="15">
        <v>43445</v>
      </c>
      <c r="CG3" s="16">
        <v>43476</v>
      </c>
      <c r="CH3" s="14">
        <v>43507</v>
      </c>
      <c r="CI3" s="17">
        <v>43535</v>
      </c>
      <c r="CJ3" s="13">
        <v>43566</v>
      </c>
      <c r="CK3" s="13">
        <v>43586</v>
      </c>
      <c r="CL3" s="13">
        <v>43617</v>
      </c>
      <c r="CM3" s="13">
        <v>43647</v>
      </c>
      <c r="CN3" s="13">
        <v>43678</v>
      </c>
      <c r="CO3" s="13">
        <v>43717</v>
      </c>
      <c r="CP3" s="13">
        <v>43747</v>
      </c>
      <c r="CQ3" s="13">
        <v>43778</v>
      </c>
      <c r="CR3" s="13">
        <v>43808</v>
      </c>
      <c r="CS3" s="13">
        <v>43839</v>
      </c>
      <c r="CT3" s="13">
        <v>43870</v>
      </c>
      <c r="CU3" s="13">
        <v>43899</v>
      </c>
      <c r="CV3" s="16">
        <v>43930</v>
      </c>
      <c r="CW3" s="16">
        <v>43960</v>
      </c>
      <c r="CX3" s="16">
        <v>43991</v>
      </c>
      <c r="CY3" s="16">
        <v>44021</v>
      </c>
      <c r="CZ3" s="16">
        <v>44052</v>
      </c>
      <c r="DA3" s="16">
        <v>44083</v>
      </c>
      <c r="DB3" s="16">
        <v>44113</v>
      </c>
      <c r="DC3" s="16">
        <v>44144</v>
      </c>
      <c r="DD3" s="16">
        <v>44174</v>
      </c>
      <c r="DE3" s="16">
        <v>44197</v>
      </c>
      <c r="DF3" s="16">
        <v>44228</v>
      </c>
      <c r="DG3" s="16">
        <v>44256</v>
      </c>
      <c r="DH3" s="16">
        <v>44287</v>
      </c>
      <c r="DI3" s="16">
        <v>44317</v>
      </c>
      <c r="DJ3" s="16">
        <v>44348</v>
      </c>
      <c r="DK3" s="16">
        <v>44378</v>
      </c>
      <c r="DL3" s="16">
        <v>44409</v>
      </c>
      <c r="DM3" s="16">
        <v>44440</v>
      </c>
      <c r="DN3" s="16">
        <v>44470</v>
      </c>
      <c r="DO3" s="16">
        <v>44501</v>
      </c>
      <c r="DP3" s="16">
        <v>44531</v>
      </c>
      <c r="DQ3" s="16">
        <v>44562</v>
      </c>
      <c r="DR3" s="16">
        <v>44593</v>
      </c>
      <c r="DS3" s="16">
        <v>44621</v>
      </c>
      <c r="DT3" s="16">
        <v>44652</v>
      </c>
      <c r="DU3" s="16">
        <v>44682</v>
      </c>
      <c r="DV3" s="16">
        <v>44713</v>
      </c>
      <c r="DW3" s="16">
        <v>44743</v>
      </c>
      <c r="DX3" s="16">
        <v>44774</v>
      </c>
      <c r="DY3" s="16">
        <v>44805</v>
      </c>
      <c r="DZ3" s="16">
        <v>44835</v>
      </c>
      <c r="EA3" s="16">
        <v>44866</v>
      </c>
      <c r="EB3" s="16">
        <v>44896</v>
      </c>
      <c r="EC3" s="16">
        <v>44927</v>
      </c>
      <c r="ED3" s="16">
        <v>44958</v>
      </c>
      <c r="EE3" s="16">
        <v>44986</v>
      </c>
      <c r="EF3" s="16">
        <v>45017</v>
      </c>
      <c r="EG3" s="16">
        <v>45047</v>
      </c>
      <c r="EH3" s="16">
        <v>45078</v>
      </c>
      <c r="EI3" s="16">
        <v>45108</v>
      </c>
      <c r="EJ3" s="16">
        <v>45139</v>
      </c>
    </row>
    <row r="4" spans="1:140" s="32" customFormat="1" x14ac:dyDescent="0.25">
      <c r="A4" s="19" t="s">
        <v>1</v>
      </c>
      <c r="B4" s="20">
        <v>430</v>
      </c>
      <c r="C4" s="20">
        <v>430</v>
      </c>
      <c r="D4" s="20">
        <v>432</v>
      </c>
      <c r="E4" s="20">
        <v>431</v>
      </c>
      <c r="F4" s="20">
        <v>431</v>
      </c>
      <c r="G4" s="20">
        <v>430</v>
      </c>
      <c r="H4" s="20">
        <v>432</v>
      </c>
      <c r="I4" s="20">
        <v>433</v>
      </c>
      <c r="J4" s="20">
        <v>436</v>
      </c>
      <c r="K4" s="20">
        <v>437</v>
      </c>
      <c r="L4" s="20">
        <v>438</v>
      </c>
      <c r="M4" s="20">
        <v>441</v>
      </c>
      <c r="N4" s="20">
        <v>442</v>
      </c>
      <c r="O4" s="20">
        <v>443</v>
      </c>
      <c r="P4" s="20">
        <v>446</v>
      </c>
      <c r="Q4" s="20">
        <v>447</v>
      </c>
      <c r="R4" s="20">
        <v>450</v>
      </c>
      <c r="S4" s="20">
        <v>448</v>
      </c>
      <c r="T4" s="20">
        <v>448</v>
      </c>
      <c r="U4" s="20">
        <v>449</v>
      </c>
      <c r="V4" s="20">
        <v>448</v>
      </c>
      <c r="W4" s="20">
        <v>449</v>
      </c>
      <c r="X4" s="20">
        <v>450</v>
      </c>
      <c r="Y4" s="20">
        <v>450</v>
      </c>
      <c r="Z4" s="20">
        <v>449</v>
      </c>
      <c r="AA4" s="20">
        <v>451</v>
      </c>
      <c r="AB4" s="20">
        <v>451</v>
      </c>
      <c r="AC4" s="20">
        <v>452</v>
      </c>
      <c r="AD4" s="20">
        <v>454</v>
      </c>
      <c r="AE4" s="20">
        <v>453</v>
      </c>
      <c r="AF4" s="20">
        <v>453</v>
      </c>
      <c r="AG4" s="20">
        <v>453</v>
      </c>
      <c r="AH4" s="20">
        <v>453</v>
      </c>
      <c r="AI4" s="20">
        <v>453</v>
      </c>
      <c r="AJ4" s="20">
        <v>455</v>
      </c>
      <c r="AK4" s="20">
        <v>456</v>
      </c>
      <c r="AL4" s="20">
        <v>454</v>
      </c>
      <c r="AM4" s="20">
        <v>459</v>
      </c>
      <c r="AN4" s="20">
        <v>461</v>
      </c>
      <c r="AO4" s="20">
        <v>462</v>
      </c>
      <c r="AP4" s="20">
        <v>460</v>
      </c>
      <c r="AQ4" s="20">
        <v>460</v>
      </c>
      <c r="AR4" s="21">
        <v>460</v>
      </c>
      <c r="AS4" s="21">
        <v>461</v>
      </c>
      <c r="AT4" s="21">
        <v>460</v>
      </c>
      <c r="AU4" s="21">
        <v>459</v>
      </c>
      <c r="AV4" s="21">
        <v>464</v>
      </c>
      <c r="AW4" s="21">
        <v>464</v>
      </c>
      <c r="AX4" s="21">
        <v>465</v>
      </c>
      <c r="AY4" s="21">
        <v>465</v>
      </c>
      <c r="AZ4" s="22">
        <v>465</v>
      </c>
      <c r="BA4" s="22">
        <v>463</v>
      </c>
      <c r="BB4" s="22">
        <v>461</v>
      </c>
      <c r="BC4" s="22">
        <v>463</v>
      </c>
      <c r="BD4" s="22">
        <v>461</v>
      </c>
      <c r="BE4" s="22">
        <v>458</v>
      </c>
      <c r="BF4" s="23">
        <v>455</v>
      </c>
      <c r="BG4" s="22">
        <v>454</v>
      </c>
      <c r="BH4" s="22">
        <v>456</v>
      </c>
      <c r="BI4" s="22">
        <v>453</v>
      </c>
      <c r="BJ4" s="22">
        <v>453</v>
      </c>
      <c r="BK4" s="22">
        <v>452</v>
      </c>
      <c r="BL4" s="22">
        <v>453</v>
      </c>
      <c r="BM4" s="22">
        <v>453</v>
      </c>
      <c r="BN4" s="22">
        <v>454</v>
      </c>
      <c r="BO4" s="22">
        <v>455</v>
      </c>
      <c r="BP4" s="22">
        <v>452</v>
      </c>
      <c r="BQ4" s="22">
        <v>451</v>
      </c>
      <c r="BR4" s="22">
        <v>450</v>
      </c>
      <c r="BS4" s="22">
        <v>449</v>
      </c>
      <c r="BT4" s="24">
        <v>449</v>
      </c>
      <c r="BU4" s="24">
        <v>447</v>
      </c>
      <c r="BV4" s="24">
        <v>444</v>
      </c>
      <c r="BW4" s="25">
        <v>445</v>
      </c>
      <c r="BX4" s="25">
        <v>445</v>
      </c>
      <c r="BY4" s="25">
        <v>446</v>
      </c>
      <c r="BZ4" s="25">
        <v>445</v>
      </c>
      <c r="CA4" s="25">
        <v>447</v>
      </c>
      <c r="CB4" s="25">
        <v>448</v>
      </c>
      <c r="CC4" s="25">
        <v>448</v>
      </c>
      <c r="CD4" s="26">
        <v>449</v>
      </c>
      <c r="CE4" s="26">
        <v>449</v>
      </c>
      <c r="CF4" s="27">
        <v>449</v>
      </c>
      <c r="CG4" s="28">
        <v>449</v>
      </c>
      <c r="CH4" s="28">
        <v>449</v>
      </c>
      <c r="CI4" s="29">
        <v>448</v>
      </c>
      <c r="CJ4" s="30">
        <v>448</v>
      </c>
      <c r="CK4" s="30">
        <v>448</v>
      </c>
      <c r="CL4" s="30">
        <v>443</v>
      </c>
      <c r="CM4" s="30">
        <v>443</v>
      </c>
      <c r="CN4" s="30">
        <v>444</v>
      </c>
      <c r="CO4" s="30">
        <v>445</v>
      </c>
      <c r="CP4" s="30">
        <v>446</v>
      </c>
      <c r="CQ4" s="30">
        <v>448</v>
      </c>
      <c r="CR4" s="30">
        <v>448</v>
      </c>
      <c r="CS4" s="30">
        <v>448</v>
      </c>
      <c r="CT4" s="30">
        <v>449</v>
      </c>
      <c r="CU4" s="30">
        <v>447</v>
      </c>
      <c r="CV4" s="31">
        <v>445</v>
      </c>
      <c r="CW4" s="31">
        <v>447</v>
      </c>
      <c r="CX4" s="31">
        <v>447</v>
      </c>
      <c r="CY4" s="31">
        <v>444</v>
      </c>
      <c r="CZ4" s="31">
        <v>445</v>
      </c>
      <c r="DA4" s="31">
        <v>445</v>
      </c>
      <c r="DB4" s="31">
        <v>445</v>
      </c>
      <c r="DC4" s="31">
        <v>445</v>
      </c>
      <c r="DD4" s="31">
        <v>443</v>
      </c>
      <c r="DE4" s="31">
        <v>443</v>
      </c>
      <c r="DF4" s="31">
        <v>444</v>
      </c>
      <c r="DG4" s="31">
        <v>445</v>
      </c>
      <c r="DH4" s="31">
        <v>444</v>
      </c>
      <c r="DI4" s="31">
        <v>445</v>
      </c>
      <c r="DJ4" s="31">
        <v>450</v>
      </c>
      <c r="DK4" s="31">
        <v>450</v>
      </c>
      <c r="DL4" s="31">
        <v>450</v>
      </c>
      <c r="DM4" s="31">
        <v>450</v>
      </c>
      <c r="DN4" s="31">
        <v>448</v>
      </c>
      <c r="DO4" s="31">
        <v>448</v>
      </c>
      <c r="DP4" s="31">
        <v>450</v>
      </c>
      <c r="DQ4" s="31">
        <v>450</v>
      </c>
      <c r="DR4" s="31">
        <v>448</v>
      </c>
      <c r="DS4" s="31">
        <v>447</v>
      </c>
      <c r="DT4" s="31">
        <v>446</v>
      </c>
      <c r="DU4" s="31">
        <v>448</v>
      </c>
      <c r="DV4" s="31">
        <v>447</v>
      </c>
      <c r="DW4" s="31">
        <v>446</v>
      </c>
      <c r="DX4" s="31">
        <v>447</v>
      </c>
      <c r="DY4" s="31">
        <v>444</v>
      </c>
      <c r="DZ4" s="31">
        <v>434</v>
      </c>
      <c r="EA4" s="31">
        <v>438</v>
      </c>
      <c r="EB4" s="31">
        <v>446</v>
      </c>
      <c r="EC4" s="31">
        <v>446</v>
      </c>
      <c r="ED4" s="31">
        <v>445</v>
      </c>
      <c r="EE4" s="31">
        <v>443</v>
      </c>
      <c r="EF4" s="31">
        <v>443</v>
      </c>
      <c r="EG4" s="31">
        <v>441</v>
      </c>
      <c r="EH4" s="31">
        <v>438</v>
      </c>
      <c r="EI4" s="31">
        <v>440</v>
      </c>
      <c r="EJ4" s="31">
        <v>440</v>
      </c>
    </row>
    <row r="5" spans="1:140" s="45" customFormat="1" ht="19.5" thickBot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5"/>
      <c r="AT5" s="35"/>
      <c r="AU5" s="35"/>
      <c r="AV5" s="35"/>
      <c r="AW5" s="35"/>
      <c r="AX5" s="35"/>
      <c r="AY5" s="35"/>
      <c r="AZ5" s="36"/>
      <c r="BA5" s="36"/>
      <c r="BB5" s="36"/>
      <c r="BC5" s="36"/>
      <c r="BD5" s="36"/>
      <c r="BE5" s="36"/>
      <c r="BF5" s="36"/>
      <c r="BG5" s="35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5"/>
      <c r="BS5" s="35"/>
      <c r="BT5" s="38"/>
      <c r="BU5" s="38"/>
      <c r="BV5" s="38"/>
      <c r="BW5" s="39"/>
      <c r="BX5" s="39"/>
      <c r="BY5" s="39"/>
      <c r="BZ5" s="39"/>
      <c r="CA5" s="40"/>
      <c r="CB5" s="39"/>
      <c r="CC5" s="39"/>
      <c r="CD5" s="41"/>
      <c r="CE5" s="41"/>
      <c r="CF5" s="42"/>
      <c r="CG5" s="38"/>
      <c r="CH5" s="38"/>
      <c r="CI5" s="43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</row>
    <row r="6" spans="1:140" s="32" customFormat="1" ht="19.5" thickTop="1" x14ac:dyDescent="0.25">
      <c r="A6" s="19" t="s">
        <v>2</v>
      </c>
      <c r="B6" s="20">
        <v>4736872</v>
      </c>
      <c r="C6" s="20">
        <v>4319467</v>
      </c>
      <c r="D6" s="20">
        <v>4841422</v>
      </c>
      <c r="E6" s="20">
        <v>4758541</v>
      </c>
      <c r="F6" s="20">
        <v>4845776</v>
      </c>
      <c r="G6" s="20">
        <v>4496701</v>
      </c>
      <c r="H6" s="20">
        <v>4733299</v>
      </c>
      <c r="I6" s="20">
        <v>4753864</v>
      </c>
      <c r="J6" s="20">
        <v>4589854</v>
      </c>
      <c r="K6" s="20">
        <v>5016549</v>
      </c>
      <c r="L6" s="20">
        <v>4831238</v>
      </c>
      <c r="M6" s="20">
        <v>6407067</v>
      </c>
      <c r="N6" s="20">
        <v>4875444</v>
      </c>
      <c r="O6" s="20">
        <v>4576070</v>
      </c>
      <c r="P6" s="20">
        <v>5159362</v>
      </c>
      <c r="Q6" s="20">
        <v>5247975</v>
      </c>
      <c r="R6" s="20">
        <v>4677566</v>
      </c>
      <c r="S6" s="20">
        <v>5215652</v>
      </c>
      <c r="T6" s="20">
        <v>5146740</v>
      </c>
      <c r="U6" s="20">
        <v>4946438</v>
      </c>
      <c r="V6" s="20">
        <v>5139787</v>
      </c>
      <c r="W6" s="20">
        <v>5093468</v>
      </c>
      <c r="X6" s="20">
        <v>6796552</v>
      </c>
      <c r="Y6" s="20">
        <v>5089885</v>
      </c>
      <c r="Z6" s="20">
        <v>4795824</v>
      </c>
      <c r="AA6" s="20">
        <v>5439117</v>
      </c>
      <c r="AB6" s="20">
        <v>5556138</v>
      </c>
      <c r="AC6" s="20">
        <v>5635041</v>
      </c>
      <c r="AD6" s="20">
        <v>5320280</v>
      </c>
      <c r="AE6" s="20">
        <v>5507836</v>
      </c>
      <c r="AF6" s="20">
        <v>5233474</v>
      </c>
      <c r="AG6" s="20">
        <v>5283765</v>
      </c>
      <c r="AH6" s="20">
        <v>5542287</v>
      </c>
      <c r="AI6" s="20">
        <v>5430649</v>
      </c>
      <c r="AJ6" s="20">
        <v>7185702</v>
      </c>
      <c r="AK6" s="20">
        <v>5576038</v>
      </c>
      <c r="AL6" s="20">
        <v>5217581</v>
      </c>
      <c r="AM6" s="20">
        <v>5980306</v>
      </c>
      <c r="AN6" s="20">
        <v>5385116</v>
      </c>
      <c r="AO6" s="20">
        <v>5476327</v>
      </c>
      <c r="AP6" s="20">
        <v>5381144</v>
      </c>
      <c r="AQ6" s="20">
        <v>5583771</v>
      </c>
      <c r="AR6" s="21">
        <v>5722712</v>
      </c>
      <c r="AS6" s="21">
        <v>5278224</v>
      </c>
      <c r="AT6" s="21">
        <v>5641964</v>
      </c>
      <c r="AU6" s="21">
        <v>5639078</v>
      </c>
      <c r="AV6" s="21">
        <v>7340347</v>
      </c>
      <c r="AW6" s="21">
        <v>5541738</v>
      </c>
      <c r="AX6" s="21">
        <v>5436047</v>
      </c>
      <c r="AY6" s="21">
        <v>5734387</v>
      </c>
      <c r="AZ6" s="22">
        <v>5520603</v>
      </c>
      <c r="BA6" s="22">
        <v>6001113</v>
      </c>
      <c r="BB6" s="22">
        <v>5408488</v>
      </c>
      <c r="BC6" s="22">
        <v>5762671</v>
      </c>
      <c r="BD6" s="22">
        <v>6034651</v>
      </c>
      <c r="BE6" s="22">
        <v>5574065</v>
      </c>
      <c r="BF6" s="22">
        <v>6189540</v>
      </c>
      <c r="BG6" s="22">
        <v>5990000</v>
      </c>
      <c r="BH6" s="21">
        <v>8031505</v>
      </c>
      <c r="BI6" s="21">
        <v>6197949</v>
      </c>
      <c r="BJ6" s="21">
        <v>5467258</v>
      </c>
      <c r="BK6" s="21">
        <v>6180864</v>
      </c>
      <c r="BL6" s="21">
        <v>5874355</v>
      </c>
      <c r="BM6" s="21">
        <v>6477234</v>
      </c>
      <c r="BN6" s="21">
        <v>5857453</v>
      </c>
      <c r="BO6" s="21">
        <v>6305140</v>
      </c>
      <c r="BP6" s="21">
        <f>6311254+66962</f>
        <v>6378216</v>
      </c>
      <c r="BQ6" s="21">
        <f>5993041+63646</f>
        <v>6056687</v>
      </c>
      <c r="BR6" s="46">
        <f>6686559+67856</f>
        <v>6754415</v>
      </c>
      <c r="BS6" s="46">
        <f>6303813+64631</f>
        <v>6368444</v>
      </c>
      <c r="BT6" s="47">
        <f>8120753+61058</f>
        <v>8181811</v>
      </c>
      <c r="BU6" s="47">
        <f>6325431+57694</f>
        <v>6383125</v>
      </c>
      <c r="BV6" s="47">
        <f>6052667+56966</f>
        <v>6109633</v>
      </c>
      <c r="BW6" s="48">
        <f>6916473+63218</f>
        <v>6979691</v>
      </c>
      <c r="BX6" s="48">
        <f>6719069+62125</f>
        <v>6781194</v>
      </c>
      <c r="BY6" s="48">
        <f>7105494+64660</f>
        <v>7170154</v>
      </c>
      <c r="BZ6" s="48">
        <f>6197143+59202</f>
        <v>6256345</v>
      </c>
      <c r="CA6" s="49">
        <f>7027972+64483</f>
        <v>7092455</v>
      </c>
      <c r="CB6" s="48">
        <v>6979838</v>
      </c>
      <c r="CC6" s="50">
        <v>6511710</v>
      </c>
      <c r="CD6" s="51">
        <v>7300253</v>
      </c>
      <c r="CE6" s="51">
        <v>6950183</v>
      </c>
      <c r="CF6" s="52">
        <v>8741586</v>
      </c>
      <c r="CG6" s="53">
        <v>6933706</v>
      </c>
      <c r="CH6" s="53">
        <v>6547750</v>
      </c>
      <c r="CI6" s="54">
        <v>7382070</v>
      </c>
      <c r="CJ6" s="53">
        <v>7541784</v>
      </c>
      <c r="CK6" s="53">
        <v>7489177</v>
      </c>
      <c r="CL6" s="53">
        <v>6826339</v>
      </c>
      <c r="CM6" s="53">
        <v>7573108</v>
      </c>
      <c r="CN6" s="53">
        <v>7493801</v>
      </c>
      <c r="CO6" s="53">
        <v>7230248</v>
      </c>
      <c r="CP6" s="53">
        <v>7884889</v>
      </c>
      <c r="CQ6" s="53">
        <v>7291162</v>
      </c>
      <c r="CR6" s="53">
        <v>9844856</v>
      </c>
      <c r="CS6" s="53">
        <v>7816420</v>
      </c>
      <c r="CT6" s="53">
        <v>7442364</v>
      </c>
      <c r="CU6" s="53">
        <v>6161186</v>
      </c>
      <c r="CV6" s="55">
        <v>3476151</v>
      </c>
      <c r="CW6" s="55">
        <v>4918106</v>
      </c>
      <c r="CX6" s="55">
        <v>7209048</v>
      </c>
      <c r="CY6" s="55">
        <v>7512766</v>
      </c>
      <c r="CZ6" s="55">
        <v>7698972</v>
      </c>
      <c r="DA6" s="55">
        <v>7498068</v>
      </c>
      <c r="DB6" s="55">
        <v>7944895</v>
      </c>
      <c r="DC6" s="55">
        <v>7996753</v>
      </c>
      <c r="DD6" s="55">
        <v>10479089</v>
      </c>
      <c r="DE6" s="55">
        <v>7580807</v>
      </c>
      <c r="DF6" s="55">
        <v>7574366</v>
      </c>
      <c r="DG6" s="55">
        <v>6141863</v>
      </c>
      <c r="DH6" s="55">
        <v>6034299</v>
      </c>
      <c r="DI6" s="55">
        <v>8229121</v>
      </c>
      <c r="DJ6" s="55">
        <v>7636198</v>
      </c>
      <c r="DK6" s="55">
        <v>8219719</v>
      </c>
      <c r="DL6" s="55">
        <v>8533111</v>
      </c>
      <c r="DM6" s="31">
        <v>8227080</v>
      </c>
      <c r="DN6" s="31">
        <v>8832962</v>
      </c>
      <c r="DO6" s="31">
        <v>9124192</v>
      </c>
      <c r="DP6" s="31">
        <v>11445777</v>
      </c>
      <c r="DQ6" s="31">
        <v>8933304</v>
      </c>
      <c r="DR6" s="31">
        <v>8033854</v>
      </c>
      <c r="DS6" s="31">
        <v>9472740</v>
      </c>
      <c r="DT6" s="31">
        <v>8936973</v>
      </c>
      <c r="DU6" s="31">
        <v>9911230</v>
      </c>
      <c r="DV6" s="31">
        <v>9203444</v>
      </c>
      <c r="DW6" s="31">
        <v>9201531</v>
      </c>
      <c r="DX6" s="31">
        <v>10403312</v>
      </c>
      <c r="DY6" s="31">
        <v>9749477</v>
      </c>
      <c r="DZ6" s="31">
        <v>10808319</v>
      </c>
      <c r="EA6" s="31">
        <v>10588925</v>
      </c>
      <c r="EB6" s="31">
        <v>13073319</v>
      </c>
      <c r="EC6" s="31">
        <v>10310571</v>
      </c>
      <c r="ED6" s="31">
        <v>9541962</v>
      </c>
      <c r="EE6" s="31">
        <v>10848370</v>
      </c>
      <c r="EF6" s="31">
        <v>10593186</v>
      </c>
      <c r="EG6" s="31">
        <v>11665899</v>
      </c>
      <c r="EH6" s="31">
        <v>10454613</v>
      </c>
      <c r="EI6" s="31">
        <v>11462453</v>
      </c>
      <c r="EJ6" s="31">
        <v>11661946</v>
      </c>
    </row>
    <row r="7" spans="1:140" s="64" customFormat="1" x14ac:dyDescent="0.25">
      <c r="A7" s="19" t="s">
        <v>3</v>
      </c>
      <c r="B7" s="56">
        <v>9717.9310000000005</v>
      </c>
      <c r="C7" s="56">
        <v>8695.5310000000009</v>
      </c>
      <c r="D7" s="56">
        <v>9537</v>
      </c>
      <c r="E7" s="56">
        <v>9328.3799999999992</v>
      </c>
      <c r="F7" s="56">
        <v>9365.3790000000008</v>
      </c>
      <c r="G7" s="56">
        <v>8566.6859999999997</v>
      </c>
      <c r="H7" s="56">
        <v>9187.1509999999998</v>
      </c>
      <c r="I7" s="56">
        <v>9327.4629999999997</v>
      </c>
      <c r="J7" s="56">
        <v>8899.0619999999999</v>
      </c>
      <c r="K7" s="56">
        <v>10019.85</v>
      </c>
      <c r="L7" s="56">
        <v>9953.0740000000005</v>
      </c>
      <c r="M7" s="56">
        <v>14412.458000000001</v>
      </c>
      <c r="N7" s="56">
        <v>10301.35</v>
      </c>
      <c r="O7" s="56">
        <v>9300.4850000000006</v>
      </c>
      <c r="P7" s="56">
        <v>10679.24</v>
      </c>
      <c r="Q7" s="56">
        <v>11267.702789999999</v>
      </c>
      <c r="R7" s="56">
        <v>9276.9660000000003</v>
      </c>
      <c r="S7" s="56">
        <v>10612.598168220002</v>
      </c>
      <c r="T7" s="56">
        <v>10549.572</v>
      </c>
      <c r="U7" s="56">
        <v>9942</v>
      </c>
      <c r="V7" s="56">
        <v>10729.645</v>
      </c>
      <c r="W7" s="56">
        <v>10840.106</v>
      </c>
      <c r="X7" s="56">
        <v>15747.023999999999</v>
      </c>
      <c r="Y7" s="56">
        <v>11116.937</v>
      </c>
      <c r="Z7" s="56">
        <v>12597.385472538999</v>
      </c>
      <c r="AA7" s="56">
        <v>11425</v>
      </c>
      <c r="AB7" s="56">
        <v>11616.532999999999</v>
      </c>
      <c r="AC7" s="56">
        <v>11411.8463010512</v>
      </c>
      <c r="AD7" s="56">
        <v>10729.509122245256</v>
      </c>
      <c r="AE7" s="56">
        <v>11263.006257917899</v>
      </c>
      <c r="AF7" s="56">
        <v>10996.251</v>
      </c>
      <c r="AG7" s="56">
        <v>10655</v>
      </c>
      <c r="AH7" s="56">
        <v>11325.603999999999</v>
      </c>
      <c r="AI7" s="56">
        <v>11628.968000000001</v>
      </c>
      <c r="AJ7" s="56">
        <v>17038.289164287296</v>
      </c>
      <c r="AK7" s="56">
        <v>11990.63</v>
      </c>
      <c r="AL7" s="56">
        <v>11039</v>
      </c>
      <c r="AM7" s="56">
        <v>12689.204079463199</v>
      </c>
      <c r="AN7" s="56">
        <v>11416</v>
      </c>
      <c r="AO7" s="56">
        <v>11568.88887716</v>
      </c>
      <c r="AP7" s="56">
        <v>11032.510690999999</v>
      </c>
      <c r="AQ7" s="56">
        <v>11767</v>
      </c>
      <c r="AR7" s="21">
        <v>12212</v>
      </c>
      <c r="AS7" s="21">
        <v>10979.015160000001</v>
      </c>
      <c r="AT7" s="21">
        <v>12170</v>
      </c>
      <c r="AU7" s="21">
        <v>12319</v>
      </c>
      <c r="AV7" s="21">
        <v>17686.962684089995</v>
      </c>
      <c r="AW7" s="21">
        <v>12299.68105725</v>
      </c>
      <c r="AX7" s="21">
        <v>11863</v>
      </c>
      <c r="AY7" s="21">
        <v>12300</v>
      </c>
      <c r="AZ7" s="22">
        <v>12047</v>
      </c>
      <c r="BA7" s="22">
        <v>12894.22292939</v>
      </c>
      <c r="BB7" s="22">
        <v>11442</v>
      </c>
      <c r="BC7" s="22">
        <v>12705.697960490001</v>
      </c>
      <c r="BD7" s="22">
        <v>13047</v>
      </c>
      <c r="BE7" s="22">
        <v>11945</v>
      </c>
      <c r="BF7" s="22">
        <v>13772.597298999999</v>
      </c>
      <c r="BG7" s="22">
        <v>13412</v>
      </c>
      <c r="BH7" s="21">
        <v>19581.846663389999</v>
      </c>
      <c r="BI7" s="21">
        <v>13905</v>
      </c>
      <c r="BJ7" s="21">
        <v>12044.143946</v>
      </c>
      <c r="BK7" s="21">
        <v>13521</v>
      </c>
      <c r="BL7" s="21">
        <v>12691.390219000001</v>
      </c>
      <c r="BM7" s="21">
        <v>13828</v>
      </c>
      <c r="BN7" s="21">
        <v>12433.66978</v>
      </c>
      <c r="BO7" s="21">
        <v>13739</v>
      </c>
      <c r="BP7" s="21">
        <f>13727+105</f>
        <v>13832</v>
      </c>
      <c r="BQ7" s="21">
        <f>12820+108</f>
        <v>12928</v>
      </c>
      <c r="BR7" s="21">
        <f>14708+111</f>
        <v>14819</v>
      </c>
      <c r="BS7" s="21">
        <f>14231+106</f>
        <v>14337</v>
      </c>
      <c r="BT7" s="24">
        <f>19548+112</f>
        <v>19660</v>
      </c>
      <c r="BU7" s="24">
        <f>13990+95</f>
        <v>14085</v>
      </c>
      <c r="BV7" s="24">
        <f>13355+98</f>
        <v>13453</v>
      </c>
      <c r="BW7" s="25">
        <f>15237+109</f>
        <v>15346</v>
      </c>
      <c r="BX7" s="25">
        <f>14669+107</f>
        <v>14776</v>
      </c>
      <c r="BY7" s="25">
        <f>15065+111</f>
        <v>15176</v>
      </c>
      <c r="BZ7" s="57">
        <f>13173+113</f>
        <v>13286</v>
      </c>
      <c r="CA7" s="25">
        <f>15250+101</f>
        <v>15351</v>
      </c>
      <c r="CB7" s="25">
        <v>15464</v>
      </c>
      <c r="CC7" s="58">
        <v>13939.955345520002</v>
      </c>
      <c r="CD7" s="59">
        <v>16100.230820569999</v>
      </c>
      <c r="CE7" s="59">
        <v>15625.218124000001</v>
      </c>
      <c r="CF7" s="60">
        <v>20245.2136058</v>
      </c>
      <c r="CG7" s="61">
        <v>14985.75747522</v>
      </c>
      <c r="CH7" s="61">
        <v>14321.07014962</v>
      </c>
      <c r="CI7" s="62">
        <v>15859.207719</v>
      </c>
      <c r="CJ7" s="61">
        <v>16597.99111662</v>
      </c>
      <c r="CK7" s="61">
        <v>16490</v>
      </c>
      <c r="CL7" s="61">
        <v>14988</v>
      </c>
      <c r="CM7" s="61">
        <v>16605.33842344</v>
      </c>
      <c r="CN7" s="61">
        <v>17028</v>
      </c>
      <c r="CO7" s="61">
        <v>15798</v>
      </c>
      <c r="CP7" s="61">
        <v>17735</v>
      </c>
      <c r="CQ7" s="61">
        <v>16416</v>
      </c>
      <c r="CR7" s="61">
        <v>24501</v>
      </c>
      <c r="CS7" s="61">
        <v>17953</v>
      </c>
      <c r="CT7" s="61">
        <v>16778.473102507</v>
      </c>
      <c r="CU7" s="61">
        <v>13821.229783999999</v>
      </c>
      <c r="CV7" s="63">
        <v>8216</v>
      </c>
      <c r="CW7" s="63">
        <v>12148</v>
      </c>
      <c r="CX7" s="63">
        <v>15959</v>
      </c>
      <c r="CY7" s="63">
        <v>16871</v>
      </c>
      <c r="CZ7" s="63">
        <v>16727</v>
      </c>
      <c r="DA7" s="63">
        <v>15972</v>
      </c>
      <c r="DB7" s="63">
        <v>17293</v>
      </c>
      <c r="DC7" s="63">
        <v>17079</v>
      </c>
      <c r="DD7" s="63">
        <v>24877</v>
      </c>
      <c r="DE7" s="63">
        <v>15687</v>
      </c>
      <c r="DF7" s="63">
        <v>15938.779851740001</v>
      </c>
      <c r="DG7" s="63">
        <v>13945.647660879999</v>
      </c>
      <c r="DH7" s="63">
        <v>13723.7106331</v>
      </c>
      <c r="DI7" s="63">
        <v>18400.447380220001</v>
      </c>
      <c r="DJ7" s="63">
        <v>17149.96368705</v>
      </c>
      <c r="DK7" s="63">
        <v>18798.336584919998</v>
      </c>
      <c r="DL7" s="63">
        <v>19152.219512119998</v>
      </c>
      <c r="DM7" s="63">
        <v>18435.479080000001</v>
      </c>
      <c r="DN7" s="63">
        <v>21520.303264740003</v>
      </c>
      <c r="DO7" s="63">
        <v>23256.470315189999</v>
      </c>
      <c r="DP7" s="63">
        <v>30434.610061060001</v>
      </c>
      <c r="DQ7" s="63">
        <v>21465.499568589999</v>
      </c>
      <c r="DR7" s="63">
        <v>19451.957148000001</v>
      </c>
      <c r="DS7" s="63">
        <v>23356.75309532</v>
      </c>
      <c r="DT7" s="63">
        <v>23657.439257680002</v>
      </c>
      <c r="DU7" s="63">
        <v>25154.620369869997</v>
      </c>
      <c r="DV7" s="63">
        <v>22108.505512159998</v>
      </c>
      <c r="DW7" s="63">
        <v>22840.467584090002</v>
      </c>
      <c r="DX7" s="63">
        <v>25303.70893121</v>
      </c>
      <c r="DY7" s="63">
        <v>23324.3530188</v>
      </c>
      <c r="DZ7" s="63">
        <v>26369.604922750001</v>
      </c>
      <c r="EA7" s="63">
        <v>26395.51036027</v>
      </c>
      <c r="EB7" s="63">
        <v>34816.272382760006</v>
      </c>
      <c r="EC7" s="63">
        <v>25124.525916909999</v>
      </c>
      <c r="ED7" s="63">
        <v>23490.911878250001</v>
      </c>
      <c r="EE7" s="63">
        <v>26937</v>
      </c>
      <c r="EF7" s="63">
        <v>27013</v>
      </c>
      <c r="EG7" s="63">
        <v>28925</v>
      </c>
      <c r="EH7" s="63">
        <v>25495.455536099998</v>
      </c>
      <c r="EI7" s="63">
        <v>28097.350633419999</v>
      </c>
      <c r="EJ7" s="63">
        <v>28570.80389707</v>
      </c>
    </row>
    <row r="8" spans="1:140" s="64" customFormat="1" ht="19.5" thickBot="1" x14ac:dyDescent="0.3">
      <c r="A8" s="19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21"/>
      <c r="AS8" s="21"/>
      <c r="AT8" s="21"/>
      <c r="AU8" s="21"/>
      <c r="AV8" s="21"/>
      <c r="AW8" s="21"/>
      <c r="AX8" s="21"/>
      <c r="AY8" s="21"/>
      <c r="AZ8" s="22"/>
      <c r="BA8" s="22"/>
      <c r="BB8" s="22"/>
      <c r="BC8" s="22"/>
      <c r="BD8" s="22"/>
      <c r="BE8" s="22"/>
      <c r="BF8" s="22"/>
      <c r="BG8" s="22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6"/>
      <c r="BS8" s="66"/>
      <c r="BT8" s="67"/>
      <c r="BU8" s="67"/>
      <c r="BV8" s="67"/>
      <c r="BW8" s="68"/>
      <c r="BX8" s="68"/>
      <c r="BY8" s="68"/>
      <c r="BZ8" s="68"/>
      <c r="CA8" s="69"/>
      <c r="CB8" s="68"/>
      <c r="CC8" s="68"/>
      <c r="CD8" s="70"/>
      <c r="CE8" s="70"/>
      <c r="CF8" s="71"/>
      <c r="CG8" s="67"/>
      <c r="CH8" s="67"/>
      <c r="CI8" s="72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</row>
    <row r="9" spans="1:140" s="32" customFormat="1" ht="19.5" thickTop="1" x14ac:dyDescent="0.25">
      <c r="A9" s="19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2"/>
      <c r="BA9" s="22"/>
      <c r="BB9" s="22"/>
      <c r="BC9" s="22"/>
      <c r="BD9" s="22"/>
      <c r="BE9" s="22"/>
      <c r="BF9" s="22"/>
      <c r="BG9" s="22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4"/>
      <c r="BU9" s="24"/>
      <c r="BV9" s="24"/>
      <c r="BW9" s="25"/>
      <c r="BX9" s="25"/>
      <c r="BY9" s="25"/>
      <c r="BZ9" s="25"/>
      <c r="CA9" s="25"/>
      <c r="CB9" s="25"/>
      <c r="CC9" s="25"/>
      <c r="CD9" s="26"/>
      <c r="CE9" s="26"/>
      <c r="CF9" s="27"/>
      <c r="CG9" s="24"/>
      <c r="CH9" s="24"/>
      <c r="CI9" s="7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</row>
    <row r="10" spans="1:140" s="64" customFormat="1" x14ac:dyDescent="0.25">
      <c r="A10" s="19" t="s">
        <v>5</v>
      </c>
      <c r="B10" s="56">
        <v>217833</v>
      </c>
      <c r="C10" s="56">
        <v>218440</v>
      </c>
      <c r="D10" s="56">
        <v>220363</v>
      </c>
      <c r="E10" s="56">
        <v>222289</v>
      </c>
      <c r="F10" s="56">
        <v>223633</v>
      </c>
      <c r="G10" s="56">
        <v>226293</v>
      </c>
      <c r="H10" s="56">
        <v>228062</v>
      </c>
      <c r="I10" s="56">
        <v>230520</v>
      </c>
      <c r="J10" s="56">
        <v>232313</v>
      </c>
      <c r="K10" s="56">
        <v>234282</v>
      </c>
      <c r="L10" s="56">
        <v>236503</v>
      </c>
      <c r="M10" s="56">
        <v>237812</v>
      </c>
      <c r="N10" s="56">
        <v>239431</v>
      </c>
      <c r="O10" s="56">
        <v>240890</v>
      </c>
      <c r="P10" s="56">
        <v>243148</v>
      </c>
      <c r="Q10" s="56">
        <v>247861</v>
      </c>
      <c r="R10" s="56">
        <v>249000</v>
      </c>
      <c r="S10" s="56">
        <v>248770</v>
      </c>
      <c r="T10" s="56">
        <v>249862</v>
      </c>
      <c r="U10" s="56">
        <v>249642</v>
      </c>
      <c r="V10" s="56">
        <v>250272</v>
      </c>
      <c r="W10" s="56">
        <v>257682</v>
      </c>
      <c r="X10" s="56">
        <v>252165</v>
      </c>
      <c r="Y10" s="56">
        <v>252070</v>
      </c>
      <c r="Z10" s="56">
        <v>252161</v>
      </c>
      <c r="AA10" s="56">
        <v>252895</v>
      </c>
      <c r="AB10" s="56">
        <v>252541</v>
      </c>
      <c r="AC10" s="56">
        <v>252930</v>
      </c>
      <c r="AD10" s="56">
        <v>253033</v>
      </c>
      <c r="AE10" s="56">
        <v>253289</v>
      </c>
      <c r="AF10" s="56">
        <v>252512</v>
      </c>
      <c r="AG10" s="56">
        <v>252682</v>
      </c>
      <c r="AH10" s="56">
        <v>252812</v>
      </c>
      <c r="AI10" s="56">
        <v>252541</v>
      </c>
      <c r="AJ10" s="56">
        <v>250726</v>
      </c>
      <c r="AK10" s="56">
        <v>265937</v>
      </c>
      <c r="AL10" s="56">
        <v>266358</v>
      </c>
      <c r="AM10" s="56">
        <v>266642</v>
      </c>
      <c r="AN10" s="56">
        <v>266410</v>
      </c>
      <c r="AO10" s="56">
        <v>268626</v>
      </c>
      <c r="AP10" s="56">
        <v>267241</v>
      </c>
      <c r="AQ10" s="56">
        <v>268192</v>
      </c>
      <c r="AR10" s="21">
        <v>269386</v>
      </c>
      <c r="AS10" s="21">
        <v>268893</v>
      </c>
      <c r="AT10" s="21">
        <v>265119</v>
      </c>
      <c r="AU10" s="21">
        <v>265161</v>
      </c>
      <c r="AV10" s="21">
        <v>268819</v>
      </c>
      <c r="AW10" s="21">
        <v>265463</v>
      </c>
      <c r="AX10" s="21">
        <v>265728</v>
      </c>
      <c r="AY10" s="21">
        <v>266566</v>
      </c>
      <c r="AZ10" s="22">
        <v>256809</v>
      </c>
      <c r="BA10" s="22">
        <v>258179</v>
      </c>
      <c r="BB10" s="22">
        <v>257767</v>
      </c>
      <c r="BC10" s="22">
        <v>257823</v>
      </c>
      <c r="BD10" s="22">
        <v>258048</v>
      </c>
      <c r="BE10" s="22">
        <v>258048</v>
      </c>
      <c r="BF10" s="22">
        <v>258162</v>
      </c>
      <c r="BG10" s="22">
        <v>257569</v>
      </c>
      <c r="BH10" s="21">
        <v>257866</v>
      </c>
      <c r="BI10" s="21">
        <v>257845</v>
      </c>
      <c r="BJ10" s="21">
        <v>257514</v>
      </c>
      <c r="BK10" s="21">
        <v>257969</v>
      </c>
      <c r="BL10" s="21">
        <v>257460</v>
      </c>
      <c r="BM10" s="21">
        <v>259008</v>
      </c>
      <c r="BN10" s="21">
        <v>257833</v>
      </c>
      <c r="BO10" s="21">
        <v>258194</v>
      </c>
      <c r="BP10" s="21">
        <f>257036+49609</f>
        <v>306645</v>
      </c>
      <c r="BQ10" s="21">
        <f>256544+48940</f>
        <v>305484</v>
      </c>
      <c r="BR10" s="21">
        <f>256745+48383</f>
        <v>305128</v>
      </c>
      <c r="BS10" s="21">
        <f>256160+47756</f>
        <v>303916</v>
      </c>
      <c r="BT10" s="24">
        <f>255778+47079</f>
        <v>302857</v>
      </c>
      <c r="BU10" s="24">
        <f>253668+46487</f>
        <v>300155</v>
      </c>
      <c r="BV10" s="24">
        <f>255385+46126</f>
        <v>301511</v>
      </c>
      <c r="BW10" s="25">
        <f>255892+45412</f>
        <v>301304</v>
      </c>
      <c r="BX10" s="25">
        <f>256179+44943</f>
        <v>301122</v>
      </c>
      <c r="BY10" s="25">
        <f>256656+44560</f>
        <v>301216</v>
      </c>
      <c r="BZ10" s="25">
        <f>258056+44133</f>
        <v>302189</v>
      </c>
      <c r="CA10" s="58">
        <f>259816+43374</f>
        <v>303190</v>
      </c>
      <c r="CB10" s="58">
        <v>302654</v>
      </c>
      <c r="CC10" s="58">
        <v>303052</v>
      </c>
      <c r="CD10" s="59">
        <v>302009</v>
      </c>
      <c r="CE10" s="59">
        <v>295741</v>
      </c>
      <c r="CF10" s="60">
        <v>296795</v>
      </c>
      <c r="CG10" s="61">
        <v>296235</v>
      </c>
      <c r="CH10" s="61">
        <v>299978</v>
      </c>
      <c r="CI10" s="62">
        <v>300165</v>
      </c>
      <c r="CJ10" s="61">
        <v>301152</v>
      </c>
      <c r="CK10" s="61">
        <v>301585</v>
      </c>
      <c r="CL10" s="61">
        <v>297330</v>
      </c>
      <c r="CM10" s="61">
        <v>300645</v>
      </c>
      <c r="CN10" s="61">
        <v>300739</v>
      </c>
      <c r="CO10" s="61">
        <v>300175</v>
      </c>
      <c r="CP10" s="61">
        <v>300776</v>
      </c>
      <c r="CQ10" s="61">
        <v>298907</v>
      </c>
      <c r="CR10" s="61">
        <v>298187</v>
      </c>
      <c r="CS10" s="61">
        <v>297404</v>
      </c>
      <c r="CT10" s="61">
        <v>297210</v>
      </c>
      <c r="CU10" s="61">
        <v>260651</v>
      </c>
      <c r="CV10" s="63">
        <v>265603</v>
      </c>
      <c r="CW10" s="63">
        <v>265719</v>
      </c>
      <c r="CX10" s="63">
        <v>265246</v>
      </c>
      <c r="CY10" s="63">
        <v>266430</v>
      </c>
      <c r="CZ10" s="63">
        <v>268081</v>
      </c>
      <c r="DA10" s="63">
        <v>267473</v>
      </c>
      <c r="DB10" s="63">
        <v>273870</v>
      </c>
      <c r="DC10" s="63">
        <v>276020</v>
      </c>
      <c r="DD10" s="63">
        <v>274906</v>
      </c>
      <c r="DE10" s="63">
        <v>279711</v>
      </c>
      <c r="DF10" s="63">
        <v>279869</v>
      </c>
      <c r="DG10" s="63">
        <v>274691</v>
      </c>
      <c r="DH10" s="63">
        <v>271695</v>
      </c>
      <c r="DI10" s="63">
        <v>270864</v>
      </c>
      <c r="DJ10" s="63">
        <v>269875</v>
      </c>
      <c r="DK10" s="63">
        <v>269082</v>
      </c>
      <c r="DL10" s="63">
        <v>263667</v>
      </c>
      <c r="DM10" s="63">
        <v>260166</v>
      </c>
      <c r="DN10" s="63">
        <v>256757</v>
      </c>
      <c r="DO10" s="63">
        <v>250453</v>
      </c>
      <c r="DP10" s="63">
        <v>249213</v>
      </c>
      <c r="DQ10" s="63">
        <v>248978</v>
      </c>
      <c r="DR10" s="63">
        <v>247709</v>
      </c>
      <c r="DS10" s="63">
        <v>246991</v>
      </c>
      <c r="DT10" s="63">
        <v>246622</v>
      </c>
      <c r="DU10" s="63">
        <v>245414</v>
      </c>
      <c r="DV10" s="63">
        <v>236848</v>
      </c>
      <c r="DW10" s="63">
        <v>236544</v>
      </c>
      <c r="DX10" s="63">
        <v>237015</v>
      </c>
      <c r="DY10" s="63">
        <v>237287</v>
      </c>
      <c r="DZ10" s="63">
        <v>237440</v>
      </c>
      <c r="EA10" s="63">
        <v>237414</v>
      </c>
      <c r="EB10" s="63">
        <v>236209</v>
      </c>
      <c r="EC10" s="63">
        <v>234525</v>
      </c>
      <c r="ED10" s="63">
        <v>233827</v>
      </c>
      <c r="EE10" s="63">
        <v>233972</v>
      </c>
      <c r="EF10" s="63">
        <v>234068</v>
      </c>
      <c r="EG10" s="63">
        <v>236878</v>
      </c>
      <c r="EH10" s="63">
        <v>233581</v>
      </c>
      <c r="EI10" s="63">
        <v>233632</v>
      </c>
      <c r="EJ10" s="63">
        <v>233614</v>
      </c>
    </row>
    <row r="11" spans="1:140" s="32" customFormat="1" x14ac:dyDescent="0.25">
      <c r="A11" s="19" t="s">
        <v>6</v>
      </c>
      <c r="B11" s="20">
        <v>1125462</v>
      </c>
      <c r="C11" s="20">
        <v>1123191</v>
      </c>
      <c r="D11" s="20">
        <v>1131773</v>
      </c>
      <c r="E11" s="20">
        <v>1137796</v>
      </c>
      <c r="F11" s="20">
        <v>1145652</v>
      </c>
      <c r="G11" s="20">
        <v>1152561</v>
      </c>
      <c r="H11" s="20">
        <v>1158333</v>
      </c>
      <c r="I11" s="20">
        <v>1156033</v>
      </c>
      <c r="J11" s="20">
        <v>1160146</v>
      </c>
      <c r="K11" s="20">
        <v>1166886</v>
      </c>
      <c r="L11" s="20">
        <v>1173671</v>
      </c>
      <c r="M11" s="20">
        <v>1172152</v>
      </c>
      <c r="N11" s="20">
        <v>1179490</v>
      </c>
      <c r="O11" s="20">
        <v>1183780</v>
      </c>
      <c r="P11" s="20">
        <v>1182678</v>
      </c>
      <c r="Q11" s="20">
        <v>1183040</v>
      </c>
      <c r="R11" s="20">
        <v>1190074</v>
      </c>
      <c r="S11" s="20">
        <v>1195802</v>
      </c>
      <c r="T11" s="20">
        <v>1180108</v>
      </c>
      <c r="U11" s="20">
        <v>1187521</v>
      </c>
      <c r="V11" s="20">
        <v>1191561</v>
      </c>
      <c r="W11" s="20">
        <v>1201494</v>
      </c>
      <c r="X11" s="20">
        <f>1175622+37972</f>
        <v>1213594</v>
      </c>
      <c r="Y11" s="20">
        <f>1184810+38424</f>
        <v>1223234</v>
      </c>
      <c r="Z11" s="20">
        <v>1226926</v>
      </c>
      <c r="AA11" s="20">
        <v>1236622</v>
      </c>
      <c r="AB11" s="20">
        <v>1248579</v>
      </c>
      <c r="AC11" s="20">
        <v>1259241</v>
      </c>
      <c r="AD11" s="20">
        <v>1271746</v>
      </c>
      <c r="AE11" s="20">
        <v>1280600</v>
      </c>
      <c r="AF11" s="20">
        <v>1292888</v>
      </c>
      <c r="AG11" s="20">
        <v>1303518</v>
      </c>
      <c r="AH11" s="20">
        <v>1303973</v>
      </c>
      <c r="AI11" s="20">
        <v>1307517</v>
      </c>
      <c r="AJ11" s="20">
        <v>1311014</v>
      </c>
      <c r="AK11" s="20">
        <v>1317748</v>
      </c>
      <c r="AL11" s="20">
        <v>1306992</v>
      </c>
      <c r="AM11" s="20">
        <v>1317885</v>
      </c>
      <c r="AN11" s="20">
        <v>1321883</v>
      </c>
      <c r="AO11" s="20">
        <v>1332786</v>
      </c>
      <c r="AP11" s="20">
        <f>1238424+98349</f>
        <v>1336773</v>
      </c>
      <c r="AQ11" s="20">
        <v>1350469</v>
      </c>
      <c r="AR11" s="21">
        <v>1350319</v>
      </c>
      <c r="AS11" s="21">
        <v>1370899</v>
      </c>
      <c r="AT11" s="21">
        <v>1384618</v>
      </c>
      <c r="AU11" s="21">
        <v>1395334</v>
      </c>
      <c r="AV11" s="21">
        <v>1401132</v>
      </c>
      <c r="AW11" s="21">
        <v>1413190</v>
      </c>
      <c r="AX11" s="21">
        <v>1429076</v>
      </c>
      <c r="AY11" s="21">
        <v>1428073</v>
      </c>
      <c r="AZ11" s="22">
        <v>1400973</v>
      </c>
      <c r="BA11" s="22">
        <v>1417480</v>
      </c>
      <c r="BB11" s="22">
        <v>1430146</v>
      </c>
      <c r="BC11" s="22">
        <v>1436010</v>
      </c>
      <c r="BD11" s="22">
        <v>1449564</v>
      </c>
      <c r="BE11" s="22">
        <v>1410072</v>
      </c>
      <c r="BF11" s="22">
        <v>1416629</v>
      </c>
      <c r="BG11" s="22">
        <v>1427165</v>
      </c>
      <c r="BH11" s="21">
        <v>1436119</v>
      </c>
      <c r="BI11" s="21">
        <v>1446329</v>
      </c>
      <c r="BJ11" s="21">
        <v>1545809</v>
      </c>
      <c r="BK11" s="21">
        <v>1549002</v>
      </c>
      <c r="BL11" s="21">
        <v>1554356</v>
      </c>
      <c r="BM11" s="21">
        <v>1569785</v>
      </c>
      <c r="BN11" s="21">
        <v>1560301</v>
      </c>
      <c r="BO11" s="21">
        <v>1593696</v>
      </c>
      <c r="BP11" s="76">
        <v>1454997</v>
      </c>
      <c r="BQ11" s="76">
        <v>1452658</v>
      </c>
      <c r="BR11" s="76">
        <v>1465265</v>
      </c>
      <c r="BS11" s="76">
        <v>1448285</v>
      </c>
      <c r="BT11" s="61">
        <v>1444482</v>
      </c>
      <c r="BU11" s="61">
        <v>1444867</v>
      </c>
      <c r="BV11" s="24">
        <v>1439143</v>
      </c>
      <c r="BW11" s="58">
        <v>1439324</v>
      </c>
      <c r="BX11" s="58">
        <v>1439132</v>
      </c>
      <c r="BY11" s="58">
        <v>1448316</v>
      </c>
      <c r="BZ11" s="25">
        <v>1434389</v>
      </c>
      <c r="CA11" s="58">
        <v>1437998</v>
      </c>
      <c r="CB11" s="25">
        <v>1439280</v>
      </c>
      <c r="CC11" s="58">
        <v>1437030</v>
      </c>
      <c r="CD11" s="59">
        <v>1442721</v>
      </c>
      <c r="CE11" s="59">
        <v>1444812</v>
      </c>
      <c r="CF11" s="60">
        <v>1445700</v>
      </c>
      <c r="CG11" s="61">
        <v>1415581</v>
      </c>
      <c r="CH11" s="61">
        <v>1388703</v>
      </c>
      <c r="CI11" s="62">
        <v>1355320</v>
      </c>
      <c r="CJ11" s="61">
        <v>1357447</v>
      </c>
      <c r="CK11" s="61">
        <v>1353605</v>
      </c>
      <c r="CL11" s="61">
        <v>1340551</v>
      </c>
      <c r="CM11" s="61">
        <v>1346178</v>
      </c>
      <c r="CN11" s="61">
        <v>1353407</v>
      </c>
      <c r="CO11" s="61">
        <v>1371582</v>
      </c>
      <c r="CP11" s="61">
        <v>1377185</v>
      </c>
      <c r="CQ11" s="61">
        <v>1381470</v>
      </c>
      <c r="CR11" s="61">
        <v>1358477</v>
      </c>
      <c r="CS11" s="61">
        <v>1366508</v>
      </c>
      <c r="CT11" s="61">
        <v>1374665</v>
      </c>
      <c r="CU11" s="61">
        <v>1380002</v>
      </c>
      <c r="CV11" s="63">
        <v>1382211</v>
      </c>
      <c r="CW11" s="63">
        <v>1388944</v>
      </c>
      <c r="CX11" s="63">
        <v>1407220</v>
      </c>
      <c r="CY11" s="63">
        <v>1420257</v>
      </c>
      <c r="CZ11" s="63">
        <v>1428146</v>
      </c>
      <c r="DA11" s="63">
        <v>1441318</v>
      </c>
      <c r="DB11" s="63">
        <v>1451791</v>
      </c>
      <c r="DC11" s="63">
        <v>1447086</v>
      </c>
      <c r="DD11" s="63">
        <v>1458516</v>
      </c>
      <c r="DE11" s="63">
        <v>1467024</v>
      </c>
      <c r="DF11" s="63">
        <v>1455001</v>
      </c>
      <c r="DG11" s="63">
        <v>1455302</v>
      </c>
      <c r="DH11" s="63">
        <v>1465556</v>
      </c>
      <c r="DI11" s="63">
        <v>1494942</v>
      </c>
      <c r="DJ11" s="63">
        <v>1499759</v>
      </c>
      <c r="DK11" s="63">
        <v>1498185</v>
      </c>
      <c r="DL11" s="63">
        <v>1504064</v>
      </c>
      <c r="DM11" s="63">
        <v>1514968</v>
      </c>
      <c r="DN11" s="63">
        <v>1525039</v>
      </c>
      <c r="DO11" s="63">
        <v>1513256</v>
      </c>
      <c r="DP11" s="63">
        <v>1522947</v>
      </c>
      <c r="DQ11" s="63">
        <v>1530175</v>
      </c>
      <c r="DR11" s="63">
        <v>1535047</v>
      </c>
      <c r="DS11" s="63">
        <v>1540098</v>
      </c>
      <c r="DT11" s="63">
        <v>1544459</v>
      </c>
      <c r="DU11" s="63">
        <v>1553552</v>
      </c>
      <c r="DV11" s="63">
        <v>1555954</v>
      </c>
      <c r="DW11" s="63">
        <v>1575010</v>
      </c>
      <c r="DX11" s="63">
        <v>1587442</v>
      </c>
      <c r="DY11" s="63">
        <v>1595370</v>
      </c>
      <c r="DZ11" s="63">
        <v>1603592</v>
      </c>
      <c r="EA11" s="63">
        <v>1610774</v>
      </c>
      <c r="EB11" s="63">
        <v>1617945</v>
      </c>
      <c r="EC11" s="63">
        <v>1622440</v>
      </c>
      <c r="ED11" s="63">
        <v>1633734</v>
      </c>
      <c r="EE11" s="63">
        <v>1644467</v>
      </c>
      <c r="EF11" s="63">
        <v>1651255</v>
      </c>
      <c r="EG11" s="63">
        <v>1660757</v>
      </c>
      <c r="EH11" s="63">
        <v>1668604</v>
      </c>
      <c r="EI11" s="63">
        <v>1646786</v>
      </c>
      <c r="EJ11" s="63">
        <v>1658098</v>
      </c>
    </row>
    <row r="12" spans="1:140" s="32" customFormat="1" x14ac:dyDescent="0.25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21"/>
      <c r="AT12" s="21"/>
      <c r="AU12" s="21"/>
      <c r="AV12" s="21"/>
      <c r="AW12" s="21"/>
      <c r="AX12" s="21"/>
      <c r="AY12" s="21"/>
      <c r="AZ12" s="22"/>
      <c r="BA12" s="22"/>
      <c r="BB12" s="22"/>
      <c r="BC12" s="22"/>
      <c r="BD12" s="22"/>
      <c r="BE12" s="22"/>
      <c r="BF12" s="22"/>
      <c r="BG12" s="22"/>
      <c r="BH12" s="21"/>
      <c r="BI12" s="21"/>
      <c r="BJ12" s="21"/>
      <c r="BK12" s="21"/>
      <c r="BL12" s="21"/>
      <c r="BM12" s="21"/>
      <c r="BN12" s="21"/>
      <c r="BO12" s="21"/>
      <c r="BP12" s="76">
        <v>162495</v>
      </c>
      <c r="BQ12" s="76">
        <v>164522</v>
      </c>
      <c r="BR12" s="76">
        <v>166226</v>
      </c>
      <c r="BS12" s="76">
        <v>167610</v>
      </c>
      <c r="BT12" s="61">
        <v>169656</v>
      </c>
      <c r="BU12" s="61">
        <v>170435</v>
      </c>
      <c r="BV12" s="24">
        <v>173754</v>
      </c>
      <c r="BW12" s="58">
        <v>174552</v>
      </c>
      <c r="BX12" s="58">
        <v>176426</v>
      </c>
      <c r="BY12" s="58">
        <v>178112</v>
      </c>
      <c r="BZ12" s="25">
        <v>177586</v>
      </c>
      <c r="CA12" s="58">
        <v>179710</v>
      </c>
      <c r="CB12" s="58">
        <v>179554</v>
      </c>
      <c r="CC12" s="58">
        <v>173699</v>
      </c>
      <c r="CD12" s="59">
        <v>174865</v>
      </c>
      <c r="CE12" s="59">
        <v>177205</v>
      </c>
      <c r="CF12" s="60">
        <v>180111</v>
      </c>
      <c r="CG12" s="61">
        <v>181804</v>
      </c>
      <c r="CH12" s="61">
        <v>182453</v>
      </c>
      <c r="CI12" s="62">
        <v>184220</v>
      </c>
      <c r="CJ12" s="61">
        <v>186194</v>
      </c>
      <c r="CK12" s="61">
        <v>186098</v>
      </c>
      <c r="CL12" s="61">
        <v>186843</v>
      </c>
      <c r="CM12" s="61">
        <v>186805</v>
      </c>
      <c r="CN12" s="61">
        <v>188766</v>
      </c>
      <c r="CO12" s="61">
        <v>190628</v>
      </c>
      <c r="CP12" s="61">
        <v>191997</v>
      </c>
      <c r="CQ12" s="61">
        <v>189977</v>
      </c>
      <c r="CR12" s="61">
        <v>192035</v>
      </c>
      <c r="CS12" s="61">
        <v>191255</v>
      </c>
      <c r="CT12" s="61">
        <v>190229</v>
      </c>
      <c r="CU12" s="61">
        <v>190226</v>
      </c>
      <c r="CV12" s="63">
        <v>183406</v>
      </c>
      <c r="CW12" s="63">
        <v>181565</v>
      </c>
      <c r="CX12" s="63">
        <v>184691</v>
      </c>
      <c r="CY12" s="63">
        <v>183886</v>
      </c>
      <c r="CZ12" s="63">
        <v>181836</v>
      </c>
      <c r="DA12" s="63">
        <v>180688</v>
      </c>
      <c r="DB12" s="63">
        <v>169003</v>
      </c>
      <c r="DC12" s="63">
        <v>160978</v>
      </c>
      <c r="DD12" s="63">
        <v>158763</v>
      </c>
      <c r="DE12" s="63">
        <v>152103</v>
      </c>
      <c r="DF12" s="63">
        <v>151188</v>
      </c>
      <c r="DG12" s="63">
        <v>143439</v>
      </c>
      <c r="DH12" s="63">
        <v>143780</v>
      </c>
      <c r="DI12" s="63">
        <v>142590</v>
      </c>
      <c r="DJ12" s="63">
        <v>142079</v>
      </c>
      <c r="DK12" s="63">
        <v>141103</v>
      </c>
      <c r="DL12" s="63">
        <v>138829</v>
      </c>
      <c r="DM12" s="63">
        <v>138911</v>
      </c>
      <c r="DN12" s="63">
        <v>135818</v>
      </c>
      <c r="DO12" s="63">
        <v>135400</v>
      </c>
      <c r="DP12" s="63">
        <v>132425</v>
      </c>
      <c r="DQ12" s="63">
        <v>131149</v>
      </c>
      <c r="DR12" s="63">
        <v>130753</v>
      </c>
      <c r="DS12" s="63">
        <v>131154</v>
      </c>
      <c r="DT12" s="63">
        <v>130883</v>
      </c>
      <c r="DU12" s="63">
        <v>128410</v>
      </c>
      <c r="DV12" s="63">
        <v>127755</v>
      </c>
      <c r="DW12" s="63">
        <v>126740</v>
      </c>
      <c r="DX12" s="63">
        <v>126056</v>
      </c>
      <c r="DY12" s="63">
        <v>123407</v>
      </c>
      <c r="DZ12" s="63">
        <v>121052</v>
      </c>
      <c r="EA12" s="63">
        <v>120894</v>
      </c>
      <c r="EB12" s="63">
        <v>118920</v>
      </c>
      <c r="EC12" s="63">
        <v>116144</v>
      </c>
      <c r="ED12" s="63">
        <v>115357</v>
      </c>
      <c r="EE12" s="63">
        <v>112560</v>
      </c>
      <c r="EF12" s="63">
        <v>113012</v>
      </c>
      <c r="EG12" s="63">
        <v>111145</v>
      </c>
      <c r="EH12" s="63">
        <v>110583</v>
      </c>
      <c r="EI12" s="63">
        <v>109638</v>
      </c>
      <c r="EJ12" s="63">
        <v>108358</v>
      </c>
    </row>
    <row r="13" spans="1:140" s="64" customFormat="1" x14ac:dyDescent="0.25">
      <c r="A13" s="19" t="s">
        <v>8</v>
      </c>
      <c r="B13" s="56">
        <v>1343295</v>
      </c>
      <c r="C13" s="56">
        <v>1341631</v>
      </c>
      <c r="D13" s="56">
        <v>1352136</v>
      </c>
      <c r="E13" s="56">
        <v>1360085</v>
      </c>
      <c r="F13" s="56">
        <v>1369285</v>
      </c>
      <c r="G13" s="56">
        <v>1378854</v>
      </c>
      <c r="H13" s="56">
        <v>1386395</v>
      </c>
      <c r="I13" s="56">
        <v>1386553</v>
      </c>
      <c r="J13" s="56">
        <v>1392459</v>
      </c>
      <c r="K13" s="56">
        <v>1401168</v>
      </c>
      <c r="L13" s="56">
        <v>1410174</v>
      </c>
      <c r="M13" s="56">
        <v>1409964</v>
      </c>
      <c r="N13" s="56">
        <v>1418921</v>
      </c>
      <c r="O13" s="56">
        <v>1424670</v>
      </c>
      <c r="P13" s="56">
        <v>1425826</v>
      </c>
      <c r="Q13" s="56">
        <v>1430901</v>
      </c>
      <c r="R13" s="56">
        <v>1439074</v>
      </c>
      <c r="S13" s="56">
        <v>1444572</v>
      </c>
      <c r="T13" s="56">
        <v>1429970</v>
      </c>
      <c r="U13" s="56">
        <v>1437163</v>
      </c>
      <c r="V13" s="56">
        <v>1441833</v>
      </c>
      <c r="W13" s="56">
        <v>1459176</v>
      </c>
      <c r="X13" s="56">
        <f>X10+X11</f>
        <v>1465759</v>
      </c>
      <c r="Y13" s="56">
        <f>Y10+Y11</f>
        <v>1475304</v>
      </c>
      <c r="Z13" s="56">
        <v>1479087</v>
      </c>
      <c r="AA13" s="56">
        <v>1489517</v>
      </c>
      <c r="AB13" s="56">
        <v>1501120</v>
      </c>
      <c r="AC13" s="56">
        <v>1512171</v>
      </c>
      <c r="AD13" s="56">
        <v>1524779</v>
      </c>
      <c r="AE13" s="56">
        <v>1533889</v>
      </c>
      <c r="AF13" s="56">
        <v>1545400</v>
      </c>
      <c r="AG13" s="56">
        <v>1556200</v>
      </c>
      <c r="AH13" s="56">
        <v>1556785</v>
      </c>
      <c r="AI13" s="56">
        <v>1560058</v>
      </c>
      <c r="AJ13" s="56">
        <v>1561740</v>
      </c>
      <c r="AK13" s="56">
        <v>1583685</v>
      </c>
      <c r="AL13" s="56">
        <v>1573350</v>
      </c>
      <c r="AM13" s="56">
        <v>1584527</v>
      </c>
      <c r="AN13" s="56">
        <v>1588293</v>
      </c>
      <c r="AO13" s="56">
        <v>1601412</v>
      </c>
      <c r="AP13" s="56">
        <f>AP10+AP11</f>
        <v>1604014</v>
      </c>
      <c r="AQ13" s="56">
        <v>1618661</v>
      </c>
      <c r="AR13" s="21">
        <v>1619705</v>
      </c>
      <c r="AS13" s="21">
        <v>1639792</v>
      </c>
      <c r="AT13" s="21">
        <v>1649737</v>
      </c>
      <c r="AU13" s="21">
        <v>1660495</v>
      </c>
      <c r="AV13" s="21">
        <v>1669951</v>
      </c>
      <c r="AW13" s="21">
        <v>1678653</v>
      </c>
      <c r="AX13" s="21">
        <v>1694804</v>
      </c>
      <c r="AY13" s="21">
        <v>1694639</v>
      </c>
      <c r="AZ13" s="22">
        <v>1657782</v>
      </c>
      <c r="BA13" s="22">
        <v>1675659</v>
      </c>
      <c r="BB13" s="22">
        <v>1687913</v>
      </c>
      <c r="BC13" s="22">
        <v>1693833</v>
      </c>
      <c r="BD13" s="22">
        <v>1707612</v>
      </c>
      <c r="BE13" s="22">
        <v>1668120</v>
      </c>
      <c r="BF13" s="22">
        <v>1674791</v>
      </c>
      <c r="BG13" s="22">
        <v>1684734</v>
      </c>
      <c r="BH13" s="21">
        <v>1693985</v>
      </c>
      <c r="BI13" s="21">
        <v>1704174</v>
      </c>
      <c r="BJ13" s="21">
        <f>BJ10+BJ11</f>
        <v>1803323</v>
      </c>
      <c r="BK13" s="21">
        <v>1806971</v>
      </c>
      <c r="BL13" s="21">
        <v>1811816</v>
      </c>
      <c r="BM13" s="21">
        <v>1828793</v>
      </c>
      <c r="BN13" s="21">
        <v>1818134</v>
      </c>
      <c r="BO13" s="21">
        <v>1851890</v>
      </c>
      <c r="BP13" s="21">
        <f>1874528+49609</f>
        <v>1924137</v>
      </c>
      <c r="BQ13" s="21">
        <f>1873724+48940</f>
        <v>1922664</v>
      </c>
      <c r="BR13" s="21">
        <f>1888236+48383</f>
        <v>1936619</v>
      </c>
      <c r="BS13" s="21">
        <f>1872055+47756</f>
        <v>1919811</v>
      </c>
      <c r="BT13" s="24">
        <f>1869916+47079</f>
        <v>1916995</v>
      </c>
      <c r="BU13" s="24">
        <f>1868970+46487</f>
        <v>1915457</v>
      </c>
      <c r="BV13" s="24">
        <f>1868282+46126</f>
        <v>1914408</v>
      </c>
      <c r="BW13" s="25">
        <f>1869768+45412</f>
        <v>1915180</v>
      </c>
      <c r="BX13" s="25">
        <f>1871737+44943</f>
        <v>1916680</v>
      </c>
      <c r="BY13" s="25">
        <f>1883084+44560</f>
        <v>1927644</v>
      </c>
      <c r="BZ13" s="25">
        <v>1914164</v>
      </c>
      <c r="CA13" s="57">
        <v>1920898</v>
      </c>
      <c r="CB13" s="25">
        <v>1921488</v>
      </c>
      <c r="CC13" s="58">
        <v>1913781</v>
      </c>
      <c r="CD13" s="59">
        <v>1919595</v>
      </c>
      <c r="CE13" s="59">
        <v>1917758</v>
      </c>
      <c r="CF13" s="60">
        <v>1922606</v>
      </c>
      <c r="CG13" s="61">
        <v>1893620</v>
      </c>
      <c r="CH13" s="61">
        <v>1871134</v>
      </c>
      <c r="CI13" s="62">
        <v>1839705</v>
      </c>
      <c r="CJ13" s="61">
        <v>1844793</v>
      </c>
      <c r="CK13" s="61">
        <v>1841288</v>
      </c>
      <c r="CL13" s="61">
        <v>1824724</v>
      </c>
      <c r="CM13" s="61">
        <v>1833628</v>
      </c>
      <c r="CN13" s="61">
        <v>1842912</v>
      </c>
      <c r="CO13" s="61">
        <v>1862385</v>
      </c>
      <c r="CP13" s="61">
        <v>1869958</v>
      </c>
      <c r="CQ13" s="61">
        <v>1870354</v>
      </c>
      <c r="CR13" s="61">
        <v>1848699</v>
      </c>
      <c r="CS13" s="61">
        <v>1855167</v>
      </c>
      <c r="CT13" s="61">
        <v>1862104</v>
      </c>
      <c r="CU13" s="61">
        <v>1830879</v>
      </c>
      <c r="CV13" s="63">
        <v>1831220</v>
      </c>
      <c r="CW13" s="63">
        <v>1836228</v>
      </c>
      <c r="CX13" s="63">
        <v>1857157</v>
      </c>
      <c r="CY13" s="63">
        <v>1870573</v>
      </c>
      <c r="CZ13" s="63">
        <v>1878063</v>
      </c>
      <c r="DA13" s="63">
        <v>1889479</v>
      </c>
      <c r="DB13" s="63">
        <v>1894664</v>
      </c>
      <c r="DC13" s="63">
        <v>1884084</v>
      </c>
      <c r="DD13" s="63">
        <v>1892185</v>
      </c>
      <c r="DE13" s="63">
        <v>1898838</v>
      </c>
      <c r="DF13" s="63">
        <v>1886058</v>
      </c>
      <c r="DG13" s="63">
        <v>1873432</v>
      </c>
      <c r="DH13" s="63">
        <v>1881031</v>
      </c>
      <c r="DI13" s="63">
        <v>1908396</v>
      </c>
      <c r="DJ13" s="63">
        <v>1911713</v>
      </c>
      <c r="DK13" s="63">
        <v>1908370</v>
      </c>
      <c r="DL13" s="63">
        <v>1906560</v>
      </c>
      <c r="DM13" s="63">
        <v>1914045</v>
      </c>
      <c r="DN13" s="63">
        <v>1917614</v>
      </c>
      <c r="DO13" s="63">
        <v>1899109</v>
      </c>
      <c r="DP13" s="63">
        <v>1904585</v>
      </c>
      <c r="DQ13" s="63">
        <v>1910302</v>
      </c>
      <c r="DR13" s="63">
        <v>1913509</v>
      </c>
      <c r="DS13" s="63">
        <v>1918243</v>
      </c>
      <c r="DT13" s="63">
        <v>1921964</v>
      </c>
      <c r="DU13" s="63">
        <v>1927376</v>
      </c>
      <c r="DV13" s="63">
        <v>1920557</v>
      </c>
      <c r="DW13" s="63">
        <v>1938294</v>
      </c>
      <c r="DX13" s="63">
        <v>1950513</v>
      </c>
      <c r="DY13" s="63">
        <v>1956064</v>
      </c>
      <c r="DZ13" s="63">
        <v>1962084</v>
      </c>
      <c r="EA13" s="63">
        <v>1969082</v>
      </c>
      <c r="EB13" s="63">
        <v>1973074</v>
      </c>
      <c r="EC13" s="63">
        <v>1973109</v>
      </c>
      <c r="ED13" s="63">
        <v>1982918</v>
      </c>
      <c r="EE13" s="63">
        <v>1990999</v>
      </c>
      <c r="EF13" s="63">
        <v>1998335</v>
      </c>
      <c r="EG13" s="63">
        <v>2008780</v>
      </c>
      <c r="EH13" s="63">
        <v>2012768</v>
      </c>
      <c r="EI13" s="63">
        <v>1990056</v>
      </c>
      <c r="EJ13" s="63">
        <v>2000070</v>
      </c>
    </row>
    <row r="14" spans="1:140" s="32" customFormat="1" x14ac:dyDescent="0.25">
      <c r="A14" s="7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2"/>
      <c r="BA14" s="22"/>
      <c r="BB14" s="22"/>
      <c r="BC14" s="22"/>
      <c r="BD14" s="22"/>
      <c r="BE14" s="22"/>
      <c r="BF14" s="23"/>
      <c r="BG14" s="22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4"/>
      <c r="BU14" s="24"/>
      <c r="BV14" s="24"/>
      <c r="BW14" s="25"/>
      <c r="BX14" s="25"/>
      <c r="BY14" s="25"/>
      <c r="BZ14" s="25"/>
      <c r="CA14" s="25"/>
      <c r="CB14" s="25"/>
      <c r="CC14" s="25"/>
      <c r="CD14" s="26"/>
      <c r="CE14" s="26"/>
      <c r="CF14" s="60"/>
      <c r="CG14" s="61"/>
      <c r="CH14" s="61"/>
      <c r="CI14" s="62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</row>
    <row r="15" spans="1:140" s="64" customFormat="1" x14ac:dyDescent="0.25">
      <c r="A15" s="19" t="s">
        <v>9</v>
      </c>
      <c r="B15" s="56">
        <v>1777.4069999999999</v>
      </c>
      <c r="C15" s="56">
        <v>1936.1579999999999</v>
      </c>
      <c r="D15" s="56">
        <v>1783.1</v>
      </c>
      <c r="E15" s="56">
        <v>1826.7139999999999</v>
      </c>
      <c r="F15" s="56">
        <v>1802.921</v>
      </c>
      <c r="G15" s="56">
        <v>2058.0140000000001</v>
      </c>
      <c r="H15" s="56">
        <v>1840.4</v>
      </c>
      <c r="I15" s="56">
        <v>1876.7748510900001</v>
      </c>
      <c r="J15" s="56">
        <v>2145.3510000000001</v>
      </c>
      <c r="K15" s="56">
        <v>1888.6757088499999</v>
      </c>
      <c r="L15" s="56">
        <v>1936.9884865000001</v>
      </c>
      <c r="M15" s="56">
        <v>2030.9</v>
      </c>
      <c r="N15" s="56">
        <v>1944.5847732499999</v>
      </c>
      <c r="O15" s="56">
        <v>2204.8490000000002</v>
      </c>
      <c r="P15" s="56">
        <v>2184</v>
      </c>
      <c r="Q15" s="56">
        <v>1998.104</v>
      </c>
      <c r="R15" s="56">
        <v>2287.8440000000001</v>
      </c>
      <c r="S15" s="56">
        <v>2010.63382864</v>
      </c>
      <c r="T15" s="56">
        <v>2051.136</v>
      </c>
      <c r="U15" s="56">
        <v>2096.4110000000001</v>
      </c>
      <c r="V15" s="56">
        <v>2069.3939999999998</v>
      </c>
      <c r="W15" s="56">
        <v>2360.2869999999998</v>
      </c>
      <c r="X15" s="56">
        <v>2150.1</v>
      </c>
      <c r="Y15" s="56">
        <v>2083.1619999999998</v>
      </c>
      <c r="Z15" s="56">
        <v>2375.2124715299997</v>
      </c>
      <c r="AA15" s="56">
        <v>2762.3</v>
      </c>
      <c r="AB15" s="56">
        <v>2128.5</v>
      </c>
      <c r="AC15" s="56">
        <v>2127.5531944978407</v>
      </c>
      <c r="AD15" s="56">
        <v>2183.9802014154002</v>
      </c>
      <c r="AE15" s="56">
        <v>2170.4123403595731</v>
      </c>
      <c r="AF15" s="56">
        <v>2511.826</v>
      </c>
      <c r="AG15" s="56">
        <v>2502.8000000000002</v>
      </c>
      <c r="AH15" s="56">
        <v>2205.2550000000001</v>
      </c>
      <c r="AI15" s="56">
        <v>2592.556</v>
      </c>
      <c r="AJ15" s="56">
        <v>2289.9284545</v>
      </c>
      <c r="AK15" s="56">
        <v>2207.8710000000001</v>
      </c>
      <c r="AL15" s="56">
        <v>2604.3139999999999</v>
      </c>
      <c r="AM15" s="56">
        <v>2217.2256069599998</v>
      </c>
      <c r="AN15" s="56">
        <v>2234.4</v>
      </c>
      <c r="AO15" s="56">
        <v>2571.6</v>
      </c>
      <c r="AP15" s="56">
        <v>2239.1999999999998</v>
      </c>
      <c r="AQ15" s="56">
        <v>2221.5</v>
      </c>
      <c r="AR15" s="21">
        <v>2595.4</v>
      </c>
      <c r="AS15" s="21">
        <v>2286.6660000000002</v>
      </c>
      <c r="AT15" s="21">
        <v>2282.6999999999998</v>
      </c>
      <c r="AU15" s="21">
        <v>2340.1999999999998</v>
      </c>
      <c r="AV15" s="21">
        <v>2392.2612589599999</v>
      </c>
      <c r="AW15" s="21">
        <v>2750.5519697300001</v>
      </c>
      <c r="AX15" s="21">
        <v>2666.4</v>
      </c>
      <c r="AY15" s="21">
        <v>2280.1999999999998</v>
      </c>
      <c r="AZ15" s="22">
        <v>2735.3</v>
      </c>
      <c r="BA15" s="22">
        <v>2314.1048989700002</v>
      </c>
      <c r="BB15" s="22">
        <v>2280</v>
      </c>
      <c r="BC15" s="22">
        <v>2581.5</v>
      </c>
      <c r="BD15" s="22">
        <v>2308.8000000000002</v>
      </c>
      <c r="BE15" s="22">
        <v>2321.5</v>
      </c>
      <c r="BF15" s="22">
        <v>2358.1169850000001</v>
      </c>
      <c r="BG15" s="22">
        <v>2449.8000000000002</v>
      </c>
      <c r="BH15" s="21">
        <v>2485.6527569999998</v>
      </c>
      <c r="BI15" s="21">
        <v>2396</v>
      </c>
      <c r="BJ15" s="21">
        <v>2764.0099570000002</v>
      </c>
      <c r="BK15" s="21">
        <v>2372.6371899999999</v>
      </c>
      <c r="BL15" s="21">
        <v>2706.1488840000002</v>
      </c>
      <c r="BM15" s="21">
        <v>2449.113409</v>
      </c>
      <c r="BN15" s="21">
        <v>2420.4845799999998</v>
      </c>
      <c r="BO15" s="21">
        <v>2455.3000000000002</v>
      </c>
      <c r="BP15" s="21">
        <f>2471.9+450</f>
        <v>2921.9</v>
      </c>
      <c r="BQ15" s="21">
        <f>2773.9+454</f>
        <v>3227.9</v>
      </c>
      <c r="BR15" s="21">
        <f>2498.08+450</f>
        <v>2948.08</v>
      </c>
      <c r="BS15" s="21">
        <f>2541.659+454</f>
        <v>2995.6590000000001</v>
      </c>
      <c r="BT15" s="24">
        <f>2900.8+437</f>
        <v>3337.8</v>
      </c>
      <c r="BU15" s="24">
        <f>2534+434</f>
        <v>2968</v>
      </c>
      <c r="BV15" s="78">
        <f>2808+437</f>
        <v>3245</v>
      </c>
      <c r="BW15" s="25">
        <f>2495+426</f>
        <v>2921</v>
      </c>
      <c r="BX15" s="25">
        <f>2546+424</f>
        <v>2970</v>
      </c>
      <c r="BY15" s="57">
        <f>2529+420</f>
        <v>2949</v>
      </c>
      <c r="BZ15" s="25">
        <f>2821+416</f>
        <v>3237</v>
      </c>
      <c r="CA15" s="59">
        <v>2930</v>
      </c>
      <c r="CB15" s="59">
        <v>2944</v>
      </c>
      <c r="CC15" s="58">
        <v>3301</v>
      </c>
      <c r="CD15" s="59">
        <v>3007.3960704299998</v>
      </c>
      <c r="CE15" s="59">
        <v>3055.2706020000001</v>
      </c>
      <c r="CF15" s="60">
        <v>3014.6622389899999</v>
      </c>
      <c r="CG15" s="61">
        <v>2959.2752959999998</v>
      </c>
      <c r="CH15" s="61">
        <v>3259.6727390000001</v>
      </c>
      <c r="CI15" s="62">
        <v>3295.8086929999999</v>
      </c>
      <c r="CJ15" s="61">
        <v>3345.7006962800001</v>
      </c>
      <c r="CK15" s="61">
        <v>3008.96492554</v>
      </c>
      <c r="CL15" s="61">
        <v>3335.5556470000001</v>
      </c>
      <c r="CM15" s="61">
        <v>3063.3631915100004</v>
      </c>
      <c r="CN15" s="61">
        <v>2832</v>
      </c>
      <c r="CO15" s="61">
        <v>2706</v>
      </c>
      <c r="CP15" s="61">
        <v>3008</v>
      </c>
      <c r="CQ15" s="61">
        <v>3385</v>
      </c>
      <c r="CR15" s="61">
        <v>2992</v>
      </c>
      <c r="CS15" s="61">
        <v>2913</v>
      </c>
      <c r="CT15" s="61">
        <v>3124.2837824799999</v>
      </c>
      <c r="CU15" s="61">
        <v>2159.45455236</v>
      </c>
      <c r="CV15" s="63">
        <v>2063</v>
      </c>
      <c r="CW15" s="63">
        <v>2194</v>
      </c>
      <c r="CX15" s="63">
        <v>2110</v>
      </c>
      <c r="CY15" s="79">
        <v>2255</v>
      </c>
      <c r="CZ15" s="63">
        <v>2272</v>
      </c>
      <c r="DA15" s="63">
        <v>2293</v>
      </c>
      <c r="DB15" s="63">
        <v>2327</v>
      </c>
      <c r="DC15" s="63">
        <v>2328</v>
      </c>
      <c r="DD15" s="63">
        <v>2451</v>
      </c>
      <c r="DE15" s="63">
        <v>2652</v>
      </c>
      <c r="DF15" s="63">
        <v>2665.16390813</v>
      </c>
      <c r="DG15" s="63">
        <v>2148.6159238399996</v>
      </c>
      <c r="DH15" s="63">
        <v>2158.6222085500003</v>
      </c>
      <c r="DI15" s="63">
        <v>2248.8313918000003</v>
      </c>
      <c r="DJ15" s="63">
        <v>2298.0797476099997</v>
      </c>
      <c r="DK15" s="63">
        <v>2354.6377379099999</v>
      </c>
      <c r="DL15" s="63">
        <v>2381.33417581</v>
      </c>
      <c r="DM15" s="63">
        <v>2398.2483654299999</v>
      </c>
      <c r="DN15" s="63">
        <v>2745.0720761500002</v>
      </c>
      <c r="DO15" s="63">
        <v>2494</v>
      </c>
      <c r="DP15" s="63">
        <v>2405.4169675999997</v>
      </c>
      <c r="DQ15" s="63">
        <v>2315</v>
      </c>
      <c r="DR15" s="63">
        <v>2589.7563914799994</v>
      </c>
      <c r="DS15" s="63">
        <v>2382.8563930400001</v>
      </c>
      <c r="DT15" s="63">
        <v>2686.3684360999996</v>
      </c>
      <c r="DU15" s="63">
        <v>2454</v>
      </c>
      <c r="DV15" s="63">
        <v>2510.63570028</v>
      </c>
      <c r="DW15" s="63">
        <v>2675.8769405900002</v>
      </c>
      <c r="DX15" s="63">
        <v>2410.9676645999998</v>
      </c>
      <c r="DY15" s="63">
        <v>2526.6559528599996</v>
      </c>
      <c r="DZ15" s="63">
        <v>2674.4773491099995</v>
      </c>
      <c r="EA15" s="63">
        <v>2684.9210991499999</v>
      </c>
      <c r="EB15" s="63">
        <v>2639.3560423399995</v>
      </c>
      <c r="EC15" s="63">
        <v>2539.9522574099997</v>
      </c>
      <c r="ED15" s="63">
        <v>2863.2694841399998</v>
      </c>
      <c r="EE15" s="63">
        <v>2605</v>
      </c>
      <c r="EF15" s="63">
        <v>2941</v>
      </c>
      <c r="EG15" s="63">
        <v>2597</v>
      </c>
      <c r="EH15" s="63">
        <v>2670.3305660499996</v>
      </c>
      <c r="EI15" s="63">
        <v>2692.1485514899996</v>
      </c>
      <c r="EJ15" s="63">
        <v>2730.6972349400003</v>
      </c>
    </row>
    <row r="16" spans="1:140" s="64" customFormat="1" x14ac:dyDescent="0.25">
      <c r="A16" s="19" t="s">
        <v>10</v>
      </c>
      <c r="B16" s="56"/>
      <c r="C16" s="56"/>
      <c r="D16" s="56">
        <v>95</v>
      </c>
      <c r="E16" s="56"/>
      <c r="F16" s="56"/>
      <c r="G16" s="56">
        <v>78.242999999999995</v>
      </c>
      <c r="H16" s="56"/>
      <c r="I16" s="56"/>
      <c r="J16" s="56">
        <v>83.507603654000008</v>
      </c>
      <c r="K16" s="56"/>
      <c r="L16" s="56"/>
      <c r="M16" s="56">
        <v>87.3</v>
      </c>
      <c r="N16" s="56"/>
      <c r="O16" s="56"/>
      <c r="P16" s="56">
        <v>89.837412358800009</v>
      </c>
      <c r="Q16" s="56"/>
      <c r="R16" s="56">
        <v>115.1</v>
      </c>
      <c r="S16" s="56"/>
      <c r="T16" s="56"/>
      <c r="U16" s="56">
        <v>117.9</v>
      </c>
      <c r="V16" s="56"/>
      <c r="W16" s="56"/>
      <c r="X16" s="56">
        <v>124.21299999999999</v>
      </c>
      <c r="Y16" s="56"/>
      <c r="Z16" s="56"/>
      <c r="AA16" s="56">
        <v>139.63999999999999</v>
      </c>
      <c r="AB16" s="56"/>
      <c r="AC16" s="56"/>
      <c r="AD16" s="56">
        <v>150.70099999999999</v>
      </c>
      <c r="AE16" s="56"/>
      <c r="AF16" s="56"/>
      <c r="AG16" s="56">
        <v>158.79</v>
      </c>
      <c r="AH16" s="56"/>
      <c r="AI16" s="56"/>
      <c r="AJ16" s="56">
        <v>180.48079826594008</v>
      </c>
      <c r="AK16" s="56"/>
      <c r="AL16" s="56"/>
      <c r="AM16" s="56">
        <v>198.345</v>
      </c>
      <c r="AN16" s="56"/>
      <c r="AO16" s="56"/>
      <c r="AP16" s="56">
        <v>198.8</v>
      </c>
      <c r="AQ16" s="56"/>
      <c r="AR16" s="21"/>
      <c r="AS16" s="21">
        <v>175.7</v>
      </c>
      <c r="AT16" s="21"/>
      <c r="AU16" s="21"/>
      <c r="AV16" s="21">
        <v>202.73486250069999</v>
      </c>
      <c r="AW16" s="21"/>
      <c r="AX16" s="21"/>
      <c r="AY16" s="21">
        <v>207.7</v>
      </c>
      <c r="AZ16" s="22"/>
      <c r="BA16" s="22"/>
      <c r="BB16" s="22">
        <v>204.64500000000001</v>
      </c>
      <c r="BC16" s="22"/>
      <c r="BD16" s="22"/>
      <c r="BE16" s="22">
        <v>214.02099999999999</v>
      </c>
      <c r="BF16" s="22"/>
      <c r="BG16" s="22"/>
      <c r="BH16" s="21">
        <v>193.3</v>
      </c>
      <c r="BI16" s="21"/>
      <c r="BJ16" s="21"/>
      <c r="BK16" s="21">
        <v>201.47935059</v>
      </c>
      <c r="BL16" s="21"/>
      <c r="BM16" s="21"/>
      <c r="BN16" s="21">
        <v>174.6</v>
      </c>
      <c r="BO16" s="21"/>
      <c r="BP16" s="21"/>
      <c r="BQ16" s="21">
        <f>192.552+35</f>
        <v>227.55199999999999</v>
      </c>
      <c r="BR16" s="21"/>
      <c r="BS16" s="21"/>
      <c r="BT16" s="24">
        <f>160+37</f>
        <v>197</v>
      </c>
      <c r="BU16" s="24"/>
      <c r="BV16" s="24"/>
      <c r="BW16" s="25">
        <f>150+39</f>
        <v>189</v>
      </c>
      <c r="BX16" s="25"/>
      <c r="BY16" s="25"/>
      <c r="BZ16" s="80">
        <f>((172+33)*1000000)/1000000</f>
        <v>205</v>
      </c>
      <c r="CA16" s="25"/>
      <c r="CB16" s="25"/>
      <c r="CC16" s="58">
        <f>202+25</f>
        <v>227</v>
      </c>
      <c r="CD16" s="81"/>
      <c r="CE16" s="81"/>
      <c r="CF16" s="82">
        <f>125+38</f>
        <v>163</v>
      </c>
      <c r="CG16" s="78"/>
      <c r="CH16" s="78"/>
      <c r="CI16" s="83">
        <f>134+34</f>
        <v>168</v>
      </c>
      <c r="CJ16" s="61"/>
      <c r="CK16" s="61"/>
      <c r="CL16" s="61">
        <f>131+36</f>
        <v>167</v>
      </c>
      <c r="CM16" s="61"/>
      <c r="CN16" s="61"/>
      <c r="CO16" s="61">
        <v>173</v>
      </c>
      <c r="CP16" s="61"/>
      <c r="CQ16" s="61"/>
      <c r="CR16" s="61">
        <v>126</v>
      </c>
      <c r="CS16" s="61"/>
      <c r="CT16" s="61"/>
      <c r="CU16" s="61">
        <v>89</v>
      </c>
      <c r="CV16" s="79"/>
      <c r="CW16" s="79"/>
      <c r="CX16" s="79">
        <v>95</v>
      </c>
      <c r="CY16" s="63"/>
      <c r="CZ16" s="79"/>
      <c r="DA16" s="79">
        <v>102</v>
      </c>
      <c r="DB16" s="79"/>
      <c r="DC16" s="63"/>
      <c r="DD16" s="79">
        <v>89</v>
      </c>
      <c r="DE16" s="63"/>
      <c r="DF16" s="63"/>
      <c r="DG16" s="63">
        <v>130</v>
      </c>
      <c r="DH16" s="63"/>
      <c r="DI16" s="63"/>
      <c r="DJ16" s="63">
        <v>116</v>
      </c>
      <c r="DK16" s="63"/>
      <c r="DL16" s="63"/>
      <c r="DM16" s="79">
        <v>112</v>
      </c>
      <c r="DN16" s="63"/>
      <c r="DO16" s="63"/>
      <c r="DP16" s="79">
        <v>95</v>
      </c>
      <c r="DQ16" s="63"/>
      <c r="DR16" s="63"/>
      <c r="DS16" s="79">
        <v>97</v>
      </c>
      <c r="DT16" s="79"/>
      <c r="DU16" s="79"/>
      <c r="DV16" s="79">
        <v>85.713477940000004</v>
      </c>
      <c r="DW16" s="79"/>
      <c r="DX16" s="79"/>
      <c r="DY16" s="79">
        <v>86.654195060000006</v>
      </c>
      <c r="DZ16" s="79"/>
      <c r="EA16" s="79"/>
      <c r="EB16" s="79">
        <v>54.684605439999999</v>
      </c>
      <c r="EC16" s="79"/>
      <c r="ED16" s="63"/>
      <c r="EE16" s="63">
        <v>74.078226319999999</v>
      </c>
      <c r="EF16" s="63"/>
      <c r="EG16" s="63"/>
      <c r="EH16" s="63">
        <v>88.388277579999993</v>
      </c>
      <c r="EI16" s="63"/>
      <c r="EJ16" s="63"/>
    </row>
    <row r="17" spans="1:140" s="45" customFormat="1" ht="19.5" thickBot="1" x14ac:dyDescent="0.3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6"/>
      <c r="BU17" s="86"/>
      <c r="BV17" s="86"/>
      <c r="BW17" s="87"/>
      <c r="BX17" s="87"/>
      <c r="BY17" s="87"/>
      <c r="BZ17" s="87"/>
      <c r="CA17" s="87"/>
      <c r="CB17" s="87"/>
      <c r="CC17" s="87"/>
      <c r="CD17" s="88"/>
      <c r="CE17" s="88"/>
      <c r="CF17" s="89"/>
      <c r="CG17" s="86"/>
      <c r="CH17" s="86"/>
      <c r="CI17" s="90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</row>
    <row r="18" spans="1:140" s="92" customFormat="1" ht="18" customHeight="1" thickTop="1" x14ac:dyDescent="0.3">
      <c r="A18" s="92" t="s">
        <v>11</v>
      </c>
    </row>
    <row r="19" spans="1:140" s="92" customFormat="1" ht="18" customHeight="1" x14ac:dyDescent="0.3">
      <c r="A19" s="92" t="s">
        <v>12</v>
      </c>
    </row>
    <row r="20" spans="1:140" s="92" customFormat="1" ht="18" customHeight="1" x14ac:dyDescent="0.3">
      <c r="A20" s="93" t="s">
        <v>13</v>
      </c>
    </row>
    <row r="21" spans="1:140" s="94" customFormat="1" x14ac:dyDescent="0.25">
      <c r="A21" s="94" t="s">
        <v>14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  <c r="BV21" s="96"/>
      <c r="BW21" s="97"/>
      <c r="BX21" s="97"/>
      <c r="BY21" s="97"/>
      <c r="BZ21" s="97"/>
      <c r="CA21" s="97"/>
      <c r="CB21" s="97"/>
      <c r="CC21" s="97"/>
      <c r="CD21" s="97"/>
      <c r="CE21" s="97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</row>
    <row r="22" spans="1:140" s="95" customFormat="1" hidden="1" x14ac:dyDescent="0.3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BT22" s="8"/>
      <c r="BU22" s="8"/>
      <c r="BV22" s="8"/>
      <c r="BW22" s="99"/>
      <c r="BX22" s="99"/>
      <c r="BY22" s="99"/>
      <c r="BZ22" s="97"/>
      <c r="CA22" s="97"/>
      <c r="CB22" s="4"/>
      <c r="CC22" s="4"/>
      <c r="CD22" s="97"/>
      <c r="CE22" s="97"/>
      <c r="CF22" s="98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</row>
    <row r="23" spans="1:140" s="95" customFormat="1" x14ac:dyDescent="0.3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BT23" s="8"/>
      <c r="BU23" s="8"/>
      <c r="BV23" s="8"/>
      <c r="BW23" s="99"/>
      <c r="BX23" s="99"/>
      <c r="BY23" s="99"/>
      <c r="BZ23" s="97"/>
      <c r="CA23" s="97"/>
      <c r="CB23" s="4"/>
      <c r="CC23" s="4"/>
      <c r="CD23" s="97"/>
      <c r="CE23" s="97"/>
      <c r="CF23" s="98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</row>
    <row r="24" spans="1:140" s="6" customFormat="1" x14ac:dyDescent="0.35">
      <c r="A24" s="1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3"/>
      <c r="BX24" s="3"/>
      <c r="BY24" s="3"/>
      <c r="BZ24" s="4"/>
      <c r="CA24" s="4"/>
      <c r="CB24" s="4"/>
      <c r="CC24" s="4"/>
      <c r="CD24" s="4"/>
      <c r="CE24" s="4"/>
      <c r="CF24" s="5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</row>
    <row r="25" spans="1:140" s="100" customFormat="1" ht="19.5" thickBot="1" x14ac:dyDescent="0.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3"/>
      <c r="BX25" s="3"/>
      <c r="BY25" s="3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</row>
    <row r="26" spans="1:140" s="103" customFormat="1" ht="21.75" thickTop="1" thickBot="1" x14ac:dyDescent="0.3">
      <c r="A26" s="12"/>
      <c r="B26" s="102">
        <v>40910</v>
      </c>
      <c r="C26" s="102">
        <v>40941</v>
      </c>
      <c r="D26" s="102">
        <v>40971</v>
      </c>
      <c r="E26" s="102">
        <v>41003</v>
      </c>
      <c r="F26" s="102">
        <v>41034</v>
      </c>
      <c r="G26" s="102">
        <v>41066</v>
      </c>
      <c r="H26" s="102">
        <v>41097</v>
      </c>
      <c r="I26" s="102">
        <v>41129</v>
      </c>
      <c r="J26" s="102">
        <v>41161</v>
      </c>
      <c r="K26" s="102">
        <v>41192</v>
      </c>
      <c r="L26" s="102">
        <v>41224</v>
      </c>
      <c r="M26" s="102">
        <v>41255</v>
      </c>
      <c r="N26" s="102">
        <v>41275</v>
      </c>
      <c r="O26" s="102">
        <v>41307</v>
      </c>
      <c r="P26" s="102">
        <v>41336</v>
      </c>
      <c r="Q26" s="102">
        <f t="shared" ref="Q26:AL26" si="0">Q3</f>
        <v>41399</v>
      </c>
      <c r="R26" s="102">
        <f t="shared" si="0"/>
        <v>41431</v>
      </c>
      <c r="S26" s="102">
        <f t="shared" si="0"/>
        <v>41462</v>
      </c>
      <c r="T26" s="102">
        <f t="shared" si="0"/>
        <v>41494</v>
      </c>
      <c r="U26" s="102">
        <f t="shared" si="0"/>
        <v>41526</v>
      </c>
      <c r="V26" s="102">
        <f t="shared" si="0"/>
        <v>41557</v>
      </c>
      <c r="W26" s="102">
        <f t="shared" si="0"/>
        <v>41588</v>
      </c>
      <c r="X26" s="102">
        <f t="shared" si="0"/>
        <v>41619</v>
      </c>
      <c r="Y26" s="102">
        <f t="shared" si="0"/>
        <v>41640</v>
      </c>
      <c r="Z26" s="102">
        <f t="shared" si="0"/>
        <v>41671</v>
      </c>
      <c r="AA26" s="102">
        <f t="shared" si="0"/>
        <v>41700</v>
      </c>
      <c r="AB26" s="102">
        <f t="shared" si="0"/>
        <v>41732</v>
      </c>
      <c r="AC26" s="102">
        <f t="shared" si="0"/>
        <v>41762</v>
      </c>
      <c r="AD26" s="102">
        <f t="shared" si="0"/>
        <v>41794</v>
      </c>
      <c r="AE26" s="102">
        <f t="shared" si="0"/>
        <v>41825</v>
      </c>
      <c r="AF26" s="102">
        <f t="shared" si="0"/>
        <v>41857</v>
      </c>
      <c r="AG26" s="102">
        <f t="shared" si="0"/>
        <v>41889</v>
      </c>
      <c r="AH26" s="102">
        <f t="shared" si="0"/>
        <v>41919</v>
      </c>
      <c r="AI26" s="102">
        <f t="shared" si="0"/>
        <v>41950</v>
      </c>
      <c r="AJ26" s="102">
        <f t="shared" si="0"/>
        <v>41980</v>
      </c>
      <c r="AK26" s="102">
        <f t="shared" si="0"/>
        <v>42012</v>
      </c>
      <c r="AL26" s="102">
        <f t="shared" si="0"/>
        <v>42037</v>
      </c>
      <c r="AM26" s="102">
        <v>42064</v>
      </c>
      <c r="AN26" s="102">
        <v>42096</v>
      </c>
      <c r="AO26" s="102">
        <f t="shared" ref="AO26:AT26" si="1">AO3</f>
        <v>42127</v>
      </c>
      <c r="AP26" s="102">
        <f t="shared" si="1"/>
        <v>42159</v>
      </c>
      <c r="AQ26" s="102">
        <f t="shared" si="1"/>
        <v>42189</v>
      </c>
      <c r="AR26" s="102">
        <f t="shared" si="1"/>
        <v>42220</v>
      </c>
      <c r="AS26" s="102">
        <f t="shared" si="1"/>
        <v>42252</v>
      </c>
      <c r="AT26" s="102">
        <f t="shared" si="1"/>
        <v>42282</v>
      </c>
      <c r="AU26" s="102">
        <v>42313</v>
      </c>
      <c r="AV26" s="102">
        <v>42343</v>
      </c>
      <c r="AW26" s="102">
        <v>42375</v>
      </c>
      <c r="AX26" s="102">
        <v>42401</v>
      </c>
      <c r="AY26" s="102">
        <v>42430</v>
      </c>
      <c r="AZ26" s="102">
        <v>42461</v>
      </c>
      <c r="BA26" s="102">
        <v>42491</v>
      </c>
      <c r="BB26" s="102">
        <v>42522</v>
      </c>
      <c r="BC26" s="102">
        <v>42552</v>
      </c>
      <c r="BD26" s="102">
        <v>42584</v>
      </c>
      <c r="BE26" s="13">
        <v>42615</v>
      </c>
      <c r="BF26" s="13">
        <v>42645</v>
      </c>
      <c r="BG26" s="13">
        <v>42677</v>
      </c>
      <c r="BH26" s="13">
        <f t="shared" ref="BH26:CD26" si="2">BH3</f>
        <v>42708</v>
      </c>
      <c r="BI26" s="13">
        <f t="shared" si="2"/>
        <v>42739</v>
      </c>
      <c r="BJ26" s="13">
        <f t="shared" si="2"/>
        <v>42771</v>
      </c>
      <c r="BK26" s="13">
        <f t="shared" si="2"/>
        <v>42799</v>
      </c>
      <c r="BL26" s="13">
        <f t="shared" si="2"/>
        <v>42830</v>
      </c>
      <c r="BM26" s="13">
        <f t="shared" si="2"/>
        <v>42860</v>
      </c>
      <c r="BN26" s="13">
        <f t="shared" si="2"/>
        <v>42891</v>
      </c>
      <c r="BO26" s="13">
        <f t="shared" si="2"/>
        <v>42921</v>
      </c>
      <c r="BP26" s="13">
        <f t="shared" si="2"/>
        <v>42953</v>
      </c>
      <c r="BQ26" s="13">
        <f t="shared" si="2"/>
        <v>42984</v>
      </c>
      <c r="BR26" s="13">
        <f t="shared" si="2"/>
        <v>43014</v>
      </c>
      <c r="BS26" s="13">
        <f t="shared" si="2"/>
        <v>43045</v>
      </c>
      <c r="BT26" s="13">
        <f t="shared" si="2"/>
        <v>43075</v>
      </c>
      <c r="BU26" s="13">
        <f t="shared" si="2"/>
        <v>43106</v>
      </c>
      <c r="BV26" s="13">
        <f t="shared" si="2"/>
        <v>43137</v>
      </c>
      <c r="BW26" s="13">
        <f t="shared" si="2"/>
        <v>43165</v>
      </c>
      <c r="BX26" s="13">
        <f t="shared" si="2"/>
        <v>43196</v>
      </c>
      <c r="BY26" s="13">
        <f t="shared" si="2"/>
        <v>43226</v>
      </c>
      <c r="BZ26" s="13">
        <f t="shared" si="2"/>
        <v>43258</v>
      </c>
      <c r="CA26" s="13">
        <f t="shared" si="2"/>
        <v>43288</v>
      </c>
      <c r="CB26" s="13">
        <f t="shared" si="2"/>
        <v>43321</v>
      </c>
      <c r="CC26" s="13">
        <f t="shared" si="2"/>
        <v>43352</v>
      </c>
      <c r="CD26" s="14">
        <f t="shared" si="2"/>
        <v>43382</v>
      </c>
      <c r="CE26" s="14">
        <v>43414</v>
      </c>
      <c r="CF26" s="14">
        <v>43445</v>
      </c>
      <c r="CG26" s="14">
        <v>43476</v>
      </c>
      <c r="CH26" s="14">
        <v>43507</v>
      </c>
      <c r="CI26" s="13">
        <v>43535</v>
      </c>
      <c r="CJ26" s="13">
        <v>43566</v>
      </c>
      <c r="CK26" s="13">
        <v>43586</v>
      </c>
      <c r="CL26" s="13">
        <v>43617</v>
      </c>
      <c r="CM26" s="13">
        <v>43647</v>
      </c>
      <c r="CN26" s="13">
        <v>43678</v>
      </c>
      <c r="CO26" s="13">
        <v>43717</v>
      </c>
      <c r="CP26" s="13">
        <v>43747</v>
      </c>
      <c r="CQ26" s="13">
        <v>43778</v>
      </c>
      <c r="CR26" s="13">
        <v>43808</v>
      </c>
      <c r="CS26" s="13">
        <v>43839</v>
      </c>
      <c r="CT26" s="13">
        <v>43870</v>
      </c>
      <c r="CU26" s="13">
        <v>43899</v>
      </c>
      <c r="CV26" s="14">
        <v>43930</v>
      </c>
      <c r="CW26" s="16">
        <v>43960</v>
      </c>
      <c r="CX26" s="16">
        <v>43991</v>
      </c>
      <c r="CY26" s="16">
        <v>44021</v>
      </c>
      <c r="CZ26" s="16">
        <v>44052</v>
      </c>
      <c r="DA26" s="16">
        <v>44083</v>
      </c>
      <c r="DB26" s="16">
        <v>44113</v>
      </c>
      <c r="DC26" s="16">
        <v>44144</v>
      </c>
      <c r="DD26" s="16">
        <v>44174</v>
      </c>
      <c r="DE26" s="16">
        <v>44197</v>
      </c>
      <c r="DF26" s="16">
        <v>44228</v>
      </c>
      <c r="DG26" s="16">
        <v>44256</v>
      </c>
      <c r="DH26" s="16">
        <v>44287</v>
      </c>
      <c r="DI26" s="16">
        <v>44317</v>
      </c>
      <c r="DJ26" s="16">
        <v>44348</v>
      </c>
      <c r="DK26" s="16">
        <v>44378</v>
      </c>
      <c r="DL26" s="16">
        <v>44409</v>
      </c>
      <c r="DM26" s="16">
        <v>44440</v>
      </c>
      <c r="DN26" s="16">
        <v>44470</v>
      </c>
      <c r="DO26" s="16">
        <v>44501</v>
      </c>
      <c r="DP26" s="16">
        <v>44531</v>
      </c>
      <c r="DQ26" s="16">
        <v>44562</v>
      </c>
      <c r="DR26" s="16">
        <v>44593</v>
      </c>
      <c r="DS26" s="16">
        <v>44621</v>
      </c>
      <c r="DT26" s="16">
        <v>44652</v>
      </c>
      <c r="DU26" s="16">
        <v>44682</v>
      </c>
      <c r="DV26" s="16">
        <v>44713</v>
      </c>
      <c r="DW26" s="16">
        <v>44743</v>
      </c>
      <c r="DX26" s="16">
        <v>44774</v>
      </c>
      <c r="DY26" s="16">
        <v>44805</v>
      </c>
      <c r="DZ26" s="16">
        <v>44835</v>
      </c>
      <c r="EA26" s="16">
        <v>44866</v>
      </c>
      <c r="EB26" s="16">
        <v>44896</v>
      </c>
      <c r="EC26" s="16">
        <v>44927</v>
      </c>
      <c r="ED26" s="16">
        <v>44958</v>
      </c>
      <c r="EE26" s="16">
        <v>44986</v>
      </c>
      <c r="EF26" s="16">
        <v>45017</v>
      </c>
      <c r="EG26" s="16">
        <v>45047</v>
      </c>
      <c r="EH26" s="16">
        <v>45078</v>
      </c>
      <c r="EI26" s="16">
        <v>45108</v>
      </c>
      <c r="EJ26" s="16">
        <v>45139</v>
      </c>
    </row>
    <row r="27" spans="1:140" s="113" customFormat="1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08"/>
      <c r="BY27" s="108"/>
      <c r="BZ27" s="108"/>
      <c r="CA27" s="108"/>
      <c r="CB27" s="108"/>
      <c r="CC27" s="108"/>
      <c r="CD27" s="109"/>
      <c r="CE27" s="109"/>
      <c r="CF27" s="109"/>
      <c r="CG27" s="110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</row>
    <row r="28" spans="1:140" s="32" customFormat="1" x14ac:dyDescent="0.25">
      <c r="A28" s="19" t="s">
        <v>16</v>
      </c>
      <c r="B28" s="20">
        <v>218504</v>
      </c>
      <c r="C28" s="20">
        <v>224119</v>
      </c>
      <c r="D28" s="20">
        <v>228136</v>
      </c>
      <c r="E28" s="20">
        <v>226594</v>
      </c>
      <c r="F28" s="20">
        <v>231147</v>
      </c>
      <c r="G28" s="20">
        <v>235129</v>
      </c>
      <c r="H28" s="20">
        <v>239464</v>
      </c>
      <c r="I28" s="20">
        <v>218381</v>
      </c>
      <c r="J28" s="20">
        <v>220362</v>
      </c>
      <c r="K28" s="20">
        <v>197884</v>
      </c>
      <c r="L28" s="20">
        <v>196323</v>
      </c>
      <c r="M28" s="20">
        <v>200345</v>
      </c>
      <c r="N28" s="20">
        <v>204835</v>
      </c>
      <c r="O28" s="20">
        <v>211679</v>
      </c>
      <c r="P28" s="20">
        <v>216738</v>
      </c>
      <c r="Q28" s="20">
        <v>225759</v>
      </c>
      <c r="R28" s="20">
        <v>229500</v>
      </c>
      <c r="S28" s="20">
        <v>234910</v>
      </c>
      <c r="T28" s="20">
        <v>235346</v>
      </c>
      <c r="U28" s="20">
        <v>234435</v>
      </c>
      <c r="V28" s="20">
        <v>234949</v>
      </c>
      <c r="W28" s="20">
        <v>237508</v>
      </c>
      <c r="X28" s="20">
        <v>240808</v>
      </c>
      <c r="Y28" s="20">
        <v>240601</v>
      </c>
      <c r="Z28" s="20">
        <v>243965</v>
      </c>
      <c r="AA28" s="20">
        <v>235627</v>
      </c>
      <c r="AB28" s="20">
        <v>252507</v>
      </c>
      <c r="AC28" s="20">
        <v>257288</v>
      </c>
      <c r="AD28" s="20">
        <v>260171</v>
      </c>
      <c r="AE28" s="20">
        <v>264655</v>
      </c>
      <c r="AF28" s="20">
        <v>269188</v>
      </c>
      <c r="AG28" s="20">
        <v>266521</v>
      </c>
      <c r="AH28" s="20">
        <v>276104</v>
      </c>
      <c r="AI28" s="20">
        <v>280712</v>
      </c>
      <c r="AJ28" s="20">
        <v>285085</v>
      </c>
      <c r="AK28" s="20">
        <v>288922</v>
      </c>
      <c r="AL28" s="20">
        <v>294619</v>
      </c>
      <c r="AM28" s="20">
        <v>299638</v>
      </c>
      <c r="AN28" s="20">
        <v>217817</v>
      </c>
      <c r="AO28" s="20">
        <v>300581</v>
      </c>
      <c r="AP28" s="20">
        <v>278541</v>
      </c>
      <c r="AQ28" s="20">
        <v>313550</v>
      </c>
      <c r="AR28" s="21">
        <v>316850</v>
      </c>
      <c r="AS28" s="21">
        <v>321076</v>
      </c>
      <c r="AT28" s="21">
        <v>327319</v>
      </c>
      <c r="AU28" s="21">
        <v>329258</v>
      </c>
      <c r="AV28" s="21">
        <v>332711</v>
      </c>
      <c r="AW28" s="21">
        <v>336839</v>
      </c>
      <c r="AX28" s="21">
        <v>341151</v>
      </c>
      <c r="AY28" s="21">
        <v>346276</v>
      </c>
      <c r="AZ28" s="22">
        <v>350329</v>
      </c>
      <c r="BA28" s="22">
        <v>350941</v>
      </c>
      <c r="BB28" s="22">
        <v>356070</v>
      </c>
      <c r="BC28" s="22">
        <v>361477</v>
      </c>
      <c r="BD28" s="22">
        <v>368884</v>
      </c>
      <c r="BE28" s="22">
        <v>366412</v>
      </c>
      <c r="BF28" s="23">
        <v>345876</v>
      </c>
      <c r="BG28" s="22">
        <v>349620</v>
      </c>
      <c r="BH28" s="22">
        <v>355463</v>
      </c>
      <c r="BI28" s="22">
        <v>360778</v>
      </c>
      <c r="BJ28" s="22">
        <v>365140</v>
      </c>
      <c r="BK28" s="22">
        <v>370891</v>
      </c>
      <c r="BL28" s="22">
        <v>373385</v>
      </c>
      <c r="BM28" s="22">
        <v>376192</v>
      </c>
      <c r="BN28" s="22">
        <v>378131</v>
      </c>
      <c r="BO28" s="22">
        <v>380447</v>
      </c>
      <c r="BP28" s="22">
        <v>382733</v>
      </c>
      <c r="BQ28" s="22">
        <v>384117</v>
      </c>
      <c r="BR28" s="22">
        <v>385524</v>
      </c>
      <c r="BS28" s="22">
        <v>387670</v>
      </c>
      <c r="BT28" s="24">
        <v>389512</v>
      </c>
      <c r="BU28" s="24">
        <v>390991</v>
      </c>
      <c r="BV28" s="24">
        <v>396041</v>
      </c>
      <c r="BW28" s="25">
        <v>400948</v>
      </c>
      <c r="BX28" s="25">
        <v>408151</v>
      </c>
      <c r="BY28" s="25">
        <f>415657+0</f>
        <v>415657</v>
      </c>
      <c r="BZ28" s="25">
        <f>423453+150</f>
        <v>423603</v>
      </c>
      <c r="CA28" s="58">
        <f>429831+162</f>
        <v>429993</v>
      </c>
      <c r="CB28" s="58">
        <f>435931+167</f>
        <v>436098</v>
      </c>
      <c r="CC28" s="58">
        <v>441213</v>
      </c>
      <c r="CD28" s="59">
        <v>446245</v>
      </c>
      <c r="CE28" s="59">
        <v>451203</v>
      </c>
      <c r="CF28" s="59">
        <v>455689</v>
      </c>
      <c r="CG28" s="114">
        <v>461502</v>
      </c>
      <c r="CH28" s="61">
        <v>466635</v>
      </c>
      <c r="CI28" s="115">
        <v>470190</v>
      </c>
      <c r="CJ28" s="115">
        <v>475416</v>
      </c>
      <c r="CK28" s="115">
        <v>481257</v>
      </c>
      <c r="CL28" s="115">
        <v>486051</v>
      </c>
      <c r="CM28" s="115">
        <v>491782</v>
      </c>
      <c r="CN28" s="115">
        <v>497381</v>
      </c>
      <c r="CO28" s="115">
        <v>502698</v>
      </c>
      <c r="CP28" s="115">
        <v>507066</v>
      </c>
      <c r="CQ28" s="115">
        <v>513510</v>
      </c>
      <c r="CR28" s="115">
        <v>519023</v>
      </c>
      <c r="CS28" s="115">
        <v>527498</v>
      </c>
      <c r="CT28" s="115">
        <v>533446</v>
      </c>
      <c r="CU28" s="115">
        <v>507325</v>
      </c>
      <c r="CV28" s="116">
        <v>510726</v>
      </c>
      <c r="CW28" s="116">
        <v>515289</v>
      </c>
      <c r="CX28" s="116">
        <v>522816</v>
      </c>
      <c r="CY28" s="116">
        <v>533344</v>
      </c>
      <c r="CZ28" s="116">
        <v>540701</v>
      </c>
      <c r="DA28" s="116">
        <v>548845</v>
      </c>
      <c r="DB28" s="116">
        <v>552434</v>
      </c>
      <c r="DC28" s="116">
        <v>556685</v>
      </c>
      <c r="DD28" s="116">
        <v>561446</v>
      </c>
      <c r="DE28" s="116">
        <v>565850</v>
      </c>
      <c r="DF28" s="116">
        <v>570221</v>
      </c>
      <c r="DG28" s="116">
        <v>574796</v>
      </c>
      <c r="DH28" s="116">
        <v>577783</v>
      </c>
      <c r="DI28" s="116">
        <v>582523</v>
      </c>
      <c r="DJ28" s="116">
        <v>587878</v>
      </c>
      <c r="DK28" s="116">
        <v>593025</v>
      </c>
      <c r="DL28" s="116">
        <v>589158</v>
      </c>
      <c r="DM28" s="116">
        <v>596548</v>
      </c>
      <c r="DN28" s="116">
        <v>598636</v>
      </c>
      <c r="DO28" s="116">
        <v>603435</v>
      </c>
      <c r="DP28" s="116">
        <v>607929</v>
      </c>
      <c r="DQ28" s="116">
        <v>613290</v>
      </c>
      <c r="DR28" s="116">
        <v>617471</v>
      </c>
      <c r="DS28" s="116">
        <v>595516</v>
      </c>
      <c r="DT28" s="116">
        <v>596295</v>
      </c>
      <c r="DU28" s="116">
        <v>601551</v>
      </c>
      <c r="DV28" s="116">
        <v>607041</v>
      </c>
      <c r="DW28" s="116">
        <v>612268</v>
      </c>
      <c r="DX28" s="116">
        <v>617741</v>
      </c>
      <c r="DY28" s="116">
        <v>622942</v>
      </c>
      <c r="DZ28" s="116">
        <v>627998</v>
      </c>
      <c r="EA28" s="116">
        <v>634138</v>
      </c>
      <c r="EB28" s="116">
        <v>639096</v>
      </c>
      <c r="EC28" s="116">
        <v>644084</v>
      </c>
      <c r="ED28" s="116">
        <v>655869</v>
      </c>
      <c r="EE28" s="116">
        <v>662216</v>
      </c>
      <c r="EF28" s="116">
        <v>667624</v>
      </c>
      <c r="EG28" s="116">
        <v>673184</v>
      </c>
      <c r="EH28" s="116">
        <v>678615</v>
      </c>
      <c r="EI28" s="116">
        <v>685055</v>
      </c>
      <c r="EJ28" s="116">
        <v>691450</v>
      </c>
    </row>
    <row r="29" spans="1:140" s="113" customFormat="1" ht="19.5" thickBot="1" x14ac:dyDescent="0.3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56"/>
      <c r="BS29" s="56"/>
      <c r="BT29" s="56"/>
      <c r="BU29" s="56"/>
      <c r="BV29" s="56"/>
      <c r="BW29" s="120"/>
      <c r="BX29" s="120"/>
      <c r="BY29" s="120"/>
      <c r="BZ29" s="120"/>
      <c r="CA29" s="120"/>
      <c r="CB29" s="120"/>
      <c r="CC29" s="120"/>
      <c r="CD29" s="121"/>
      <c r="CE29" s="121"/>
      <c r="CF29" s="121"/>
      <c r="CG29" s="122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</row>
    <row r="30" spans="1:140" s="113" customFormat="1" ht="19.5" thickTop="1" x14ac:dyDescent="0.25">
      <c r="A30" s="117" t="s">
        <v>17</v>
      </c>
      <c r="B30" s="124">
        <v>238413</v>
      </c>
      <c r="C30" s="124">
        <v>238093</v>
      </c>
      <c r="D30" s="124">
        <v>261162</v>
      </c>
      <c r="E30" s="124">
        <v>277292</v>
      </c>
      <c r="F30" s="124">
        <v>283585</v>
      </c>
      <c r="G30" s="124">
        <v>266059</v>
      </c>
      <c r="H30" s="124">
        <v>290958</v>
      </c>
      <c r="I30" s="124">
        <v>283367</v>
      </c>
      <c r="J30" s="124">
        <v>264927</v>
      </c>
      <c r="K30" s="124">
        <v>315412</v>
      </c>
      <c r="L30" s="124">
        <v>295863</v>
      </c>
      <c r="M30" s="124">
        <v>392058</v>
      </c>
      <c r="N30" s="124">
        <v>351065</v>
      </c>
      <c r="O30" s="124">
        <v>327122</v>
      </c>
      <c r="P30" s="124">
        <v>380181</v>
      </c>
      <c r="Q30" s="124">
        <v>385013</v>
      </c>
      <c r="R30" s="124">
        <v>366954</v>
      </c>
      <c r="S30" s="124">
        <v>406022</v>
      </c>
      <c r="T30" s="124">
        <v>392209</v>
      </c>
      <c r="U30" s="124">
        <v>375620</v>
      </c>
      <c r="V30" s="124">
        <v>410190</v>
      </c>
      <c r="W30" s="124">
        <v>398849</v>
      </c>
      <c r="X30" s="124">
        <v>525624</v>
      </c>
      <c r="Y30" s="124">
        <v>402112</v>
      </c>
      <c r="Z30" s="124">
        <v>375413</v>
      </c>
      <c r="AA30" s="124">
        <v>422037</v>
      </c>
      <c r="AB30" s="124">
        <v>435923</v>
      </c>
      <c r="AC30" s="124">
        <v>441066</v>
      </c>
      <c r="AD30" s="124">
        <v>420177</v>
      </c>
      <c r="AE30" s="124">
        <v>454337</v>
      </c>
      <c r="AF30" s="124">
        <v>481938</v>
      </c>
      <c r="AG30" s="124">
        <v>466579</v>
      </c>
      <c r="AH30" s="124">
        <v>504400</v>
      </c>
      <c r="AI30" s="124">
        <v>500404</v>
      </c>
      <c r="AJ30" s="124">
        <v>614221</v>
      </c>
      <c r="AK30" s="124">
        <v>506560</v>
      </c>
      <c r="AL30" s="124">
        <v>482473</v>
      </c>
      <c r="AM30" s="124">
        <v>540918</v>
      </c>
      <c r="AN30" s="124">
        <v>534150</v>
      </c>
      <c r="AO30" s="124">
        <v>545998</v>
      </c>
      <c r="AP30" s="124">
        <v>533719</v>
      </c>
      <c r="AQ30" s="56">
        <v>559970</v>
      </c>
      <c r="AR30" s="56">
        <v>538596</v>
      </c>
      <c r="AS30" s="56">
        <v>542153</v>
      </c>
      <c r="AT30" s="56">
        <v>605573</v>
      </c>
      <c r="AU30" s="56">
        <v>513673</v>
      </c>
      <c r="AV30" s="56">
        <v>752770</v>
      </c>
      <c r="AW30" s="56">
        <v>566194</v>
      </c>
      <c r="AX30" s="56">
        <v>550438</v>
      </c>
      <c r="AY30" s="56">
        <v>588246</v>
      </c>
      <c r="AZ30" s="56">
        <v>580411</v>
      </c>
      <c r="BA30" s="56">
        <v>601131</v>
      </c>
      <c r="BB30" s="56">
        <v>582876</v>
      </c>
      <c r="BC30" s="56">
        <v>626682</v>
      </c>
      <c r="BD30" s="56">
        <v>584459</v>
      </c>
      <c r="BE30" s="56">
        <v>573380</v>
      </c>
      <c r="BF30" s="56">
        <v>604324</v>
      </c>
      <c r="BG30" s="56">
        <v>607626</v>
      </c>
      <c r="BH30" s="56">
        <v>830011</v>
      </c>
      <c r="BI30" s="56">
        <v>605621</v>
      </c>
      <c r="BJ30" s="56">
        <v>569487</v>
      </c>
      <c r="BK30" s="56">
        <v>670574</v>
      </c>
      <c r="BL30" s="56">
        <v>266338</v>
      </c>
      <c r="BM30" s="56">
        <v>318235</v>
      </c>
      <c r="BN30" s="56">
        <v>303887</v>
      </c>
      <c r="BO30" s="56">
        <v>314580</v>
      </c>
      <c r="BP30" s="56">
        <v>326762</v>
      </c>
      <c r="BQ30" s="56">
        <v>316572</v>
      </c>
      <c r="BR30" s="125">
        <v>361881</v>
      </c>
      <c r="BS30" s="125">
        <v>331503</v>
      </c>
      <c r="BT30" s="125">
        <v>381939</v>
      </c>
      <c r="BU30" s="125">
        <v>310069</v>
      </c>
      <c r="BV30" s="125">
        <v>315736</v>
      </c>
      <c r="BW30" s="126">
        <v>410150</v>
      </c>
      <c r="BX30" s="126">
        <v>343213</v>
      </c>
      <c r="BY30" s="126">
        <f>364022+59</f>
        <v>364081</v>
      </c>
      <c r="BZ30" s="126">
        <f>346906+46</f>
        <v>346952</v>
      </c>
      <c r="CA30" s="126">
        <f>384232+61</f>
        <v>384293</v>
      </c>
      <c r="CB30" s="126">
        <f>382381+45</f>
        <v>382426</v>
      </c>
      <c r="CC30" s="126">
        <v>347187</v>
      </c>
      <c r="CD30" s="127">
        <v>434379</v>
      </c>
      <c r="CE30" s="127">
        <v>392034</v>
      </c>
      <c r="CF30" s="127">
        <v>471570</v>
      </c>
      <c r="CG30" s="128">
        <v>382403</v>
      </c>
      <c r="CH30" s="125">
        <v>359646</v>
      </c>
      <c r="CI30" s="129">
        <v>401041</v>
      </c>
      <c r="CJ30" s="129">
        <v>432695</v>
      </c>
      <c r="CK30" s="129">
        <v>436769</v>
      </c>
      <c r="CL30" s="129">
        <v>391463</v>
      </c>
      <c r="CM30" s="129">
        <v>460398</v>
      </c>
      <c r="CN30" s="129">
        <v>438998</v>
      </c>
      <c r="CO30" s="129">
        <v>434788</v>
      </c>
      <c r="CP30" s="129">
        <v>481794</v>
      </c>
      <c r="CQ30" s="129">
        <v>454131</v>
      </c>
      <c r="CR30" s="129">
        <v>550557</v>
      </c>
      <c r="CS30" s="129">
        <v>452332</v>
      </c>
      <c r="CT30" s="129">
        <v>408965</v>
      </c>
      <c r="CU30" s="129">
        <v>436592</v>
      </c>
      <c r="CV30" s="130">
        <v>408663</v>
      </c>
      <c r="CW30" s="130">
        <v>472585</v>
      </c>
      <c r="CX30" s="130">
        <v>505108</v>
      </c>
      <c r="CY30" s="130">
        <v>531608</v>
      </c>
      <c r="CZ30" s="130">
        <v>501235</v>
      </c>
      <c r="DA30" s="130">
        <v>514431</v>
      </c>
      <c r="DB30" s="130">
        <v>539160</v>
      </c>
      <c r="DC30" s="130">
        <v>519467</v>
      </c>
      <c r="DD30" s="130">
        <v>659097</v>
      </c>
      <c r="DE30" s="130">
        <v>457860</v>
      </c>
      <c r="DF30" s="130">
        <v>468561</v>
      </c>
      <c r="DG30" s="130">
        <v>512339</v>
      </c>
      <c r="DH30" s="130">
        <v>509762</v>
      </c>
      <c r="DI30" s="130">
        <v>558318</v>
      </c>
      <c r="DJ30" s="130">
        <v>565232</v>
      </c>
      <c r="DK30" s="130">
        <v>582322</v>
      </c>
      <c r="DL30" s="130">
        <v>592587</v>
      </c>
      <c r="DM30" s="130">
        <v>592159</v>
      </c>
      <c r="DN30" s="130">
        <v>601888</v>
      </c>
      <c r="DO30" s="130">
        <v>619190</v>
      </c>
      <c r="DP30" s="130">
        <v>779421</v>
      </c>
      <c r="DQ30" s="130">
        <v>562027</v>
      </c>
      <c r="DR30" s="130">
        <v>543073</v>
      </c>
      <c r="DS30" s="130">
        <v>660803</v>
      </c>
      <c r="DT30" s="130">
        <v>623567</v>
      </c>
      <c r="DU30" s="130">
        <v>664499</v>
      </c>
      <c r="DV30" s="130">
        <v>640080</v>
      </c>
      <c r="DW30" s="130">
        <v>644118</v>
      </c>
      <c r="DX30" s="130">
        <v>671126</v>
      </c>
      <c r="DY30" s="130">
        <v>663274</v>
      </c>
      <c r="DZ30" s="130">
        <v>682154</v>
      </c>
      <c r="EA30" s="130">
        <v>686697</v>
      </c>
      <c r="EB30" s="130">
        <v>802844</v>
      </c>
      <c r="EC30" s="130">
        <v>468464</v>
      </c>
      <c r="ED30" s="130">
        <v>457935</v>
      </c>
      <c r="EE30" s="130">
        <v>525149</v>
      </c>
      <c r="EF30" s="130">
        <v>477956</v>
      </c>
      <c r="EG30" s="130">
        <v>544364</v>
      </c>
      <c r="EH30" s="130">
        <v>522030</v>
      </c>
      <c r="EI30" s="130">
        <v>509467</v>
      </c>
      <c r="EJ30" s="130">
        <v>533795</v>
      </c>
    </row>
    <row r="31" spans="1:140" s="113" customFormat="1" x14ac:dyDescent="0.25">
      <c r="A31" s="117" t="s">
        <v>18</v>
      </c>
      <c r="B31" s="56">
        <v>43475.962768999998</v>
      </c>
      <c r="C31" s="56">
        <v>53599.680598999999</v>
      </c>
      <c r="D31" s="56">
        <v>50754</v>
      </c>
      <c r="E31" s="56">
        <v>44273.632428999998</v>
      </c>
      <c r="F31" s="56">
        <v>56415.093000000001</v>
      </c>
      <c r="G31" s="56">
        <v>69886.773830000006</v>
      </c>
      <c r="H31" s="56">
        <v>95686.427930000005</v>
      </c>
      <c r="I31" s="56">
        <v>99053.420203000001</v>
      </c>
      <c r="J31" s="56">
        <v>109788.97238200001</v>
      </c>
      <c r="K31" s="56">
        <v>94589.501147999996</v>
      </c>
      <c r="L31" s="56">
        <v>111014.214874</v>
      </c>
      <c r="M31" s="56">
        <v>135896.03765000001</v>
      </c>
      <c r="N31" s="56">
        <v>91072.939985999998</v>
      </c>
      <c r="O31" s="56">
        <v>105733.91310200001</v>
      </c>
      <c r="P31" s="56">
        <v>156737.17344799999</v>
      </c>
      <c r="Q31" s="56">
        <v>88654.171180000005</v>
      </c>
      <c r="R31" s="56">
        <v>123315.401</v>
      </c>
      <c r="S31" s="56">
        <v>110439.07325723401</v>
      </c>
      <c r="T31" s="56">
        <v>83870.612330999997</v>
      </c>
      <c r="U31" s="56">
        <v>131569.13808400001</v>
      </c>
      <c r="V31" s="56">
        <v>105040.50852712478</v>
      </c>
      <c r="W31" s="56">
        <v>84908.775735624222</v>
      </c>
      <c r="X31" s="56">
        <v>187514.1931471756</v>
      </c>
      <c r="Y31" s="56">
        <v>117692.056832556</v>
      </c>
      <c r="Z31" s="56">
        <v>82396.713636</v>
      </c>
      <c r="AA31" s="56">
        <v>104323</v>
      </c>
      <c r="AB31" s="56">
        <v>97269</v>
      </c>
      <c r="AC31" s="56">
        <v>126271.62020400001</v>
      </c>
      <c r="AD31" s="56">
        <v>179424.24770530299</v>
      </c>
      <c r="AE31" s="56">
        <v>143778.00127400001</v>
      </c>
      <c r="AF31" s="56">
        <v>126622.30538200001</v>
      </c>
      <c r="AG31" s="56">
        <v>146464.13355699999</v>
      </c>
      <c r="AH31" s="56">
        <v>159790.540978</v>
      </c>
      <c r="AI31" s="56">
        <v>201645.420835</v>
      </c>
      <c r="AJ31" s="56">
        <v>268652.59542799997</v>
      </c>
      <c r="AK31" s="56">
        <v>177035.007265758</v>
      </c>
      <c r="AL31" s="56">
        <v>213554.44691599999</v>
      </c>
      <c r="AM31" s="56">
        <f>254231630497.023/1000000</f>
        <v>254231.630497023</v>
      </c>
      <c r="AN31" s="56">
        <v>212520</v>
      </c>
      <c r="AO31" s="56">
        <v>170706.24584941001</v>
      </c>
      <c r="AP31" s="56">
        <v>267765.77055000002</v>
      </c>
      <c r="AQ31" s="56">
        <v>229795</v>
      </c>
      <c r="AR31" s="56">
        <v>208017</v>
      </c>
      <c r="AS31" s="56">
        <v>214494.343333</v>
      </c>
      <c r="AT31" s="56">
        <v>190866</v>
      </c>
      <c r="AU31" s="56">
        <v>203633</v>
      </c>
      <c r="AV31" s="56">
        <v>351154.71471042</v>
      </c>
      <c r="AW31" s="56">
        <v>181541.17812525001</v>
      </c>
      <c r="AX31" s="56">
        <v>170732</v>
      </c>
      <c r="AY31" s="56">
        <v>231749</v>
      </c>
      <c r="AZ31" s="56">
        <v>168293</v>
      </c>
      <c r="BA31" s="56">
        <v>234637.17565963001</v>
      </c>
      <c r="BB31" s="56">
        <v>369827</v>
      </c>
      <c r="BC31" s="56">
        <v>223513.18693299999</v>
      </c>
      <c r="BD31" s="56">
        <v>245973</v>
      </c>
      <c r="BE31" s="56">
        <v>287574</v>
      </c>
      <c r="BF31" s="56">
        <v>249802.531403</v>
      </c>
      <c r="BG31" s="56">
        <v>218255</v>
      </c>
      <c r="BH31" s="56">
        <v>311998.57844089001</v>
      </c>
      <c r="BI31" s="56">
        <v>231406</v>
      </c>
      <c r="BJ31" s="56">
        <v>222901.55628799999</v>
      </c>
      <c r="BK31" s="56">
        <v>471003</v>
      </c>
      <c r="BL31" s="56">
        <v>284167.12</v>
      </c>
      <c r="BM31" s="56">
        <v>296991</v>
      </c>
      <c r="BN31" s="56">
        <v>380672.972014</v>
      </c>
      <c r="BO31" s="56">
        <v>300937</v>
      </c>
      <c r="BP31" s="56">
        <v>259888</v>
      </c>
      <c r="BQ31" s="56">
        <v>313890</v>
      </c>
      <c r="BR31" s="56">
        <v>296575</v>
      </c>
      <c r="BS31" s="56">
        <v>398609</v>
      </c>
      <c r="BT31" s="56">
        <v>401639</v>
      </c>
      <c r="BU31" s="56">
        <v>289071</v>
      </c>
      <c r="BV31" s="56">
        <v>270262</v>
      </c>
      <c r="BW31" s="120">
        <v>388353</v>
      </c>
      <c r="BX31" s="120">
        <v>292056</v>
      </c>
      <c r="BY31" s="120">
        <f>311292+2</f>
        <v>311294</v>
      </c>
      <c r="BZ31" s="120">
        <f>373884+2</f>
        <v>373886</v>
      </c>
      <c r="CA31" s="120">
        <f>298804+2</f>
        <v>298806</v>
      </c>
      <c r="CB31" s="120">
        <f>339210+2</f>
        <v>339212</v>
      </c>
      <c r="CC31" s="120">
        <v>321597.18747480999</v>
      </c>
      <c r="CD31" s="121">
        <v>329309.60892481002</v>
      </c>
      <c r="CE31" s="121">
        <v>365251.01750399999</v>
      </c>
      <c r="CF31" s="121">
        <v>354528.76387930999</v>
      </c>
      <c r="CG31" s="122">
        <v>291526.25022301002</v>
      </c>
      <c r="CH31" s="56">
        <v>237998.66055085001</v>
      </c>
      <c r="CI31" s="56">
        <v>372384.59347870998</v>
      </c>
      <c r="CJ31" s="56">
        <v>364550.99874079</v>
      </c>
      <c r="CK31" s="56">
        <v>402105.84243333002</v>
      </c>
      <c r="CL31" s="56">
        <v>354387</v>
      </c>
      <c r="CM31" s="56">
        <v>324103.61021134997</v>
      </c>
      <c r="CN31" s="56">
        <v>357967</v>
      </c>
      <c r="CO31" s="56">
        <v>332116</v>
      </c>
      <c r="CP31" s="56">
        <v>365609</v>
      </c>
      <c r="CQ31" s="56">
        <v>431376</v>
      </c>
      <c r="CR31" s="56">
        <v>474224</v>
      </c>
      <c r="CS31" s="56">
        <v>336348</v>
      </c>
      <c r="CT31" s="56">
        <v>300965.07863276004</v>
      </c>
      <c r="CU31" s="56">
        <v>527479.36687073996</v>
      </c>
      <c r="CV31" s="123">
        <v>332659</v>
      </c>
      <c r="CW31" s="123">
        <v>264758</v>
      </c>
      <c r="CX31" s="123">
        <v>357594</v>
      </c>
      <c r="CY31" s="123">
        <v>358694</v>
      </c>
      <c r="CZ31" s="123">
        <v>270862</v>
      </c>
      <c r="DA31" s="123">
        <v>351200</v>
      </c>
      <c r="DB31" s="123">
        <v>400406</v>
      </c>
      <c r="DC31" s="123">
        <v>381424</v>
      </c>
      <c r="DD31" s="123">
        <v>738638</v>
      </c>
      <c r="DE31" s="123">
        <v>398739</v>
      </c>
      <c r="DF31" s="123">
        <v>339677.39508828003</v>
      </c>
      <c r="DG31" s="123">
        <v>678284.10450383998</v>
      </c>
      <c r="DH31" s="123">
        <v>552198.35734986002</v>
      </c>
      <c r="DI31" s="123">
        <v>470998.38149404997</v>
      </c>
      <c r="DJ31" s="123">
        <v>721580.89309058001</v>
      </c>
      <c r="DK31" s="123">
        <v>614693.26182973001</v>
      </c>
      <c r="DL31" s="123">
        <v>666722.05019410001</v>
      </c>
      <c r="DM31" s="123">
        <v>645419.89030676999</v>
      </c>
      <c r="DN31" s="123">
        <v>616778.94836949999</v>
      </c>
      <c r="DO31" s="123">
        <v>843956.75476699998</v>
      </c>
      <c r="DP31" s="123">
        <v>769978.93461371993</v>
      </c>
      <c r="DQ31" s="123">
        <v>446346.26044663001</v>
      </c>
      <c r="DR31" s="123">
        <v>491519.54274305998</v>
      </c>
      <c r="DS31" s="123">
        <v>695414.77442673</v>
      </c>
      <c r="DT31" s="123">
        <v>543297.48919490003</v>
      </c>
      <c r="DU31" s="123">
        <v>581849.09038713004</v>
      </c>
      <c r="DV31" s="123">
        <v>620958.78801493999</v>
      </c>
      <c r="DW31" s="123">
        <v>595257.4521394301</v>
      </c>
      <c r="DX31" s="123">
        <v>661632.51665587001</v>
      </c>
      <c r="DY31" s="123">
        <v>1120300.24133371</v>
      </c>
      <c r="DZ31" s="123">
        <v>734744.53237360995</v>
      </c>
      <c r="EA31" s="123">
        <v>717803.64546435</v>
      </c>
      <c r="EB31" s="123">
        <v>761252.90315460996</v>
      </c>
      <c r="EC31" s="123">
        <v>374609.36915550003</v>
      </c>
      <c r="ED31" s="123">
        <v>441631.94114834</v>
      </c>
      <c r="EE31" s="123">
        <v>578118</v>
      </c>
      <c r="EF31" s="123">
        <v>590967</v>
      </c>
      <c r="EG31" s="123">
        <v>636929</v>
      </c>
      <c r="EH31" s="123">
        <v>568318.78967918002</v>
      </c>
      <c r="EI31" s="123">
        <v>736121.63105037005</v>
      </c>
      <c r="EJ31" s="123">
        <v>680702.09602177003</v>
      </c>
    </row>
    <row r="32" spans="1:140" s="113" customFormat="1" ht="19.5" thickBot="1" x14ac:dyDescent="0.3">
      <c r="A32" s="131" t="s">
        <v>19</v>
      </c>
      <c r="B32" s="132">
        <v>43475.962</v>
      </c>
      <c r="C32" s="132">
        <v>48537.821684000002</v>
      </c>
      <c r="D32" s="132">
        <v>49277</v>
      </c>
      <c r="E32" s="132">
        <v>48025.854202000002</v>
      </c>
      <c r="F32" s="132">
        <v>49703.701975999997</v>
      </c>
      <c r="G32" s="132">
        <v>53067.547285000001</v>
      </c>
      <c r="H32" s="132">
        <v>59155.958806000002</v>
      </c>
      <c r="I32" s="132">
        <v>64143.141479999998</v>
      </c>
      <c r="J32" s="132">
        <v>69214.900469</v>
      </c>
      <c r="K32" s="132">
        <v>71752.360537</v>
      </c>
      <c r="L32" s="132">
        <v>75321.620022000003</v>
      </c>
      <c r="M32" s="132">
        <v>80369.488157999993</v>
      </c>
      <c r="N32" s="132">
        <v>91072.939985999998</v>
      </c>
      <c r="O32" s="132">
        <v>98403.426544000002</v>
      </c>
      <c r="P32" s="132">
        <v>117848.008845</v>
      </c>
      <c r="Q32" s="132">
        <v>115113.088988</v>
      </c>
      <c r="R32" s="132">
        <v>116480.074398</v>
      </c>
      <c r="S32" s="132">
        <v>115617.07399999999</v>
      </c>
      <c r="T32" s="132">
        <v>111648.766497</v>
      </c>
      <c r="U32" s="132">
        <v>113862.141118</v>
      </c>
      <c r="V32" s="132">
        <v>112979.97785884212</v>
      </c>
      <c r="W32" s="132">
        <v>110428.05039309504</v>
      </c>
      <c r="X32" s="132">
        <v>116851.89562260175</v>
      </c>
      <c r="Y32" s="132">
        <v>117692.05683255615</v>
      </c>
      <c r="Z32" s="132">
        <v>100044.38523428794</v>
      </c>
      <c r="AA32" s="132">
        <v>101471</v>
      </c>
      <c r="AB32" s="132">
        <v>100420</v>
      </c>
      <c r="AC32" s="132">
        <v>105590.64532</v>
      </c>
      <c r="AD32" s="132">
        <v>117896.24571768557</v>
      </c>
      <c r="AE32" s="132">
        <v>121593.60000000001</v>
      </c>
      <c r="AF32" s="132">
        <v>122222.22262</v>
      </c>
      <c r="AG32" s="132">
        <v>124915.768279893</v>
      </c>
      <c r="AH32" s="132">
        <v>128403.24555000001</v>
      </c>
      <c r="AI32" s="132">
        <v>135061.62512099999</v>
      </c>
      <c r="AJ32" s="132">
        <v>146194.20597995099</v>
      </c>
      <c r="AK32" s="132">
        <v>177035.007265758</v>
      </c>
      <c r="AL32" s="132">
        <v>195294.72709080801</v>
      </c>
      <c r="AM32" s="132">
        <v>214940</v>
      </c>
      <c r="AN32" s="132">
        <v>214335</v>
      </c>
      <c r="AO32" s="132">
        <v>205609</v>
      </c>
      <c r="AP32" s="132">
        <v>215968.851</v>
      </c>
      <c r="AQ32" s="132">
        <v>217944</v>
      </c>
      <c r="AR32" s="132">
        <v>216703</v>
      </c>
      <c r="AS32" s="132">
        <v>216457.7</v>
      </c>
      <c r="AT32" s="132">
        <v>213899</v>
      </c>
      <c r="AU32" s="132">
        <v>212965</v>
      </c>
      <c r="AV32" s="132">
        <v>224481.08805775986</v>
      </c>
      <c r="AW32" s="132">
        <v>181541.17812525001</v>
      </c>
      <c r="AX32" s="132">
        <v>176137</v>
      </c>
      <c r="AY32" s="132">
        <v>194674</v>
      </c>
      <c r="AZ32" s="132">
        <v>188079</v>
      </c>
      <c r="BA32" s="132">
        <v>197391</v>
      </c>
      <c r="BB32" s="132">
        <v>226130</v>
      </c>
      <c r="BC32" s="132">
        <v>225756.2</v>
      </c>
      <c r="BD32" s="132">
        <v>228283</v>
      </c>
      <c r="BE32" s="132">
        <v>234871</v>
      </c>
      <c r="BF32" s="132">
        <v>236364.23817</v>
      </c>
      <c r="BG32" s="132">
        <v>234718</v>
      </c>
      <c r="BH32" s="132">
        <v>241157.990483</v>
      </c>
      <c r="BI32" s="132">
        <v>231406</v>
      </c>
      <c r="BJ32" s="132">
        <v>227153</v>
      </c>
      <c r="BK32" s="132">
        <v>308437</v>
      </c>
      <c r="BL32" s="132">
        <v>302369.43099999998</v>
      </c>
      <c r="BM32" s="132">
        <v>301293.80719001801</v>
      </c>
      <c r="BN32" s="132">
        <v>314523.66799400002</v>
      </c>
      <c r="BO32" s="132">
        <v>312583</v>
      </c>
      <c r="BP32" s="132">
        <v>305996</v>
      </c>
      <c r="BQ32" s="132">
        <v>306873</v>
      </c>
      <c r="BR32" s="132">
        <v>305843.20000000001</v>
      </c>
      <c r="BS32" s="132">
        <v>314276</v>
      </c>
      <c r="BT32" s="133">
        <v>321557</v>
      </c>
      <c r="BU32" s="133">
        <v>289071</v>
      </c>
      <c r="BV32" s="133">
        <v>279667</v>
      </c>
      <c r="BW32" s="134">
        <v>315896</v>
      </c>
      <c r="BX32" s="134">
        <v>309936</v>
      </c>
      <c r="BY32" s="135">
        <v>310207.41610210802</v>
      </c>
      <c r="BZ32" s="135">
        <v>320820.54713720502</v>
      </c>
      <c r="CA32" s="135">
        <v>317675.62236045714</v>
      </c>
      <c r="CB32" s="135">
        <v>320367.69940505625</v>
      </c>
      <c r="CC32" s="134">
        <v>320503</v>
      </c>
      <c r="CD32" s="136">
        <v>321384.83916400699</v>
      </c>
      <c r="CE32" s="136">
        <v>325372.67355854198</v>
      </c>
      <c r="CF32" s="136">
        <v>327802.34775193903</v>
      </c>
      <c r="CG32" s="137">
        <v>291526.25022301002</v>
      </c>
      <c r="CH32" s="138">
        <v>264762.45538692997</v>
      </c>
      <c r="CI32" s="138">
        <v>300636.50141752302</v>
      </c>
      <c r="CJ32" s="138">
        <v>316615.12574833998</v>
      </c>
      <c r="CK32" s="138">
        <v>333713.26908533799</v>
      </c>
      <c r="CL32" s="138">
        <v>337159</v>
      </c>
      <c r="CM32" s="138">
        <v>335293.81808035</v>
      </c>
      <c r="CN32" s="138">
        <v>338128</v>
      </c>
      <c r="CO32" s="138">
        <v>337460</v>
      </c>
      <c r="CP32" s="138">
        <v>340275</v>
      </c>
      <c r="CQ32" s="138">
        <v>348557</v>
      </c>
      <c r="CR32" s="138">
        <v>359029</v>
      </c>
      <c r="CS32" s="138">
        <v>336348</v>
      </c>
      <c r="CT32" s="138">
        <v>318656.68929003505</v>
      </c>
      <c r="CU32" s="138">
        <v>388264.14850116667</v>
      </c>
      <c r="CV32" s="139">
        <v>374363</v>
      </c>
      <c r="CW32" s="139">
        <v>352442</v>
      </c>
      <c r="CX32" s="139">
        <v>353301</v>
      </c>
      <c r="CY32" s="139">
        <v>354071</v>
      </c>
      <c r="CZ32" s="139">
        <v>343670</v>
      </c>
      <c r="DA32" s="139">
        <v>344507</v>
      </c>
      <c r="DB32" s="139">
        <v>350097</v>
      </c>
      <c r="DC32" s="139">
        <v>352945</v>
      </c>
      <c r="DD32" s="139">
        <v>385086</v>
      </c>
      <c r="DE32" s="139">
        <v>398739</v>
      </c>
      <c r="DF32" s="139">
        <v>369208.21791816002</v>
      </c>
      <c r="DG32" s="139">
        <v>472233.51344672003</v>
      </c>
      <c r="DH32" s="139">
        <v>492224.72442250501</v>
      </c>
      <c r="DI32" s="139">
        <v>487979.45583681396</v>
      </c>
      <c r="DJ32" s="139">
        <v>526913.02871244168</v>
      </c>
      <c r="DK32" s="139">
        <v>539453.06201491144</v>
      </c>
      <c r="DL32" s="139">
        <v>555361.68553730997</v>
      </c>
      <c r="DM32" s="139">
        <v>565368.15273391665</v>
      </c>
      <c r="DN32" s="139">
        <v>570509.23229747498</v>
      </c>
      <c r="DO32" s="139">
        <v>595368.09797652275</v>
      </c>
      <c r="DP32" s="139">
        <v>609919.00102962239</v>
      </c>
      <c r="DQ32" s="139">
        <v>446346.26044663001</v>
      </c>
      <c r="DR32" s="139">
        <v>468932.901594845</v>
      </c>
      <c r="DS32" s="139">
        <v>544426.85920547333</v>
      </c>
      <c r="DT32" s="139">
        <v>544144.51670282998</v>
      </c>
      <c r="DU32" s="139">
        <v>551685.43143968994</v>
      </c>
      <c r="DV32" s="139">
        <v>563230.99086889834</v>
      </c>
      <c r="DW32" s="139">
        <v>567806.19962183142</v>
      </c>
      <c r="DX32" s="139">
        <v>579534.48925108614</v>
      </c>
      <c r="DY32" s="139">
        <v>639619.57281582209</v>
      </c>
      <c r="DZ32" s="139">
        <v>649132.06877160096</v>
      </c>
      <c r="EA32" s="139">
        <v>655374.93938003271</v>
      </c>
      <c r="EB32" s="139">
        <v>664198.10302791419</v>
      </c>
      <c r="EC32" s="139">
        <v>374609.36915550003</v>
      </c>
      <c r="ED32" s="139">
        <v>408120.65515192004</v>
      </c>
      <c r="EE32" s="139">
        <v>464786</v>
      </c>
      <c r="EF32" s="139">
        <v>496332</v>
      </c>
      <c r="EG32" s="139">
        <v>524451</v>
      </c>
      <c r="EH32" s="139">
        <v>531762.31219007005</v>
      </c>
      <c r="EI32" s="139">
        <v>560956.5005986843</v>
      </c>
      <c r="EJ32" s="139">
        <v>575924.70002657012</v>
      </c>
    </row>
    <row r="33" spans="1:140" s="92" customFormat="1" ht="18" customHeight="1" thickTop="1" x14ac:dyDescent="0.25">
      <c r="A33" s="92" t="s">
        <v>20</v>
      </c>
    </row>
    <row r="34" spans="1:140" s="92" customFormat="1" ht="18" customHeight="1" x14ac:dyDescent="0.25">
      <c r="A34" s="92" t="s">
        <v>21</v>
      </c>
    </row>
    <row r="35" spans="1:140" x14ac:dyDescent="0.35">
      <c r="A35" s="95"/>
      <c r="BO35" s="140"/>
      <c r="CB35" s="4"/>
      <c r="CC35" s="4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</row>
    <row r="36" spans="1:140" s="6" customFormat="1" x14ac:dyDescent="0.35">
      <c r="A36" s="141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3"/>
      <c r="BX36" s="3"/>
      <c r="BY36" s="3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99"/>
      <c r="DP36" s="99"/>
      <c r="DQ36" s="99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</row>
    <row r="37" spans="1:140" s="100" customFormat="1" ht="19.5" thickBot="1" x14ac:dyDescent="0.4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3"/>
      <c r="BX37" s="3"/>
      <c r="BY37" s="3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142"/>
      <c r="DJ37" s="142"/>
      <c r="DK37" s="142"/>
      <c r="DL37" s="142"/>
      <c r="DM37" s="142"/>
      <c r="DN37" s="142"/>
      <c r="DO37" s="142"/>
      <c r="DP37" s="143"/>
      <c r="DQ37" s="143"/>
      <c r="DR37" s="32"/>
      <c r="DS37" s="32"/>
      <c r="DT37" s="32"/>
      <c r="DU37" s="32"/>
      <c r="DV37" s="32"/>
      <c r="DW37" s="32"/>
      <c r="DX37" s="32"/>
      <c r="DY37" s="32"/>
      <c r="DZ37" s="32"/>
    </row>
    <row r="38" spans="1:140" s="103" customFormat="1" ht="21.75" thickTop="1" thickBot="1" x14ac:dyDescent="0.3">
      <c r="A38" s="12"/>
      <c r="B38" s="144">
        <v>40910</v>
      </c>
      <c r="C38" s="145">
        <v>40941</v>
      </c>
      <c r="D38" s="145">
        <v>40971</v>
      </c>
      <c r="E38" s="145">
        <v>41003</v>
      </c>
      <c r="F38" s="145">
        <v>41034</v>
      </c>
      <c r="G38" s="145">
        <v>41066</v>
      </c>
      <c r="H38" s="145">
        <v>41097</v>
      </c>
      <c r="I38" s="145">
        <v>41129</v>
      </c>
      <c r="J38" s="145">
        <v>41161</v>
      </c>
      <c r="K38" s="145">
        <v>41192</v>
      </c>
      <c r="L38" s="145">
        <v>41224</v>
      </c>
      <c r="M38" s="145">
        <v>41255</v>
      </c>
      <c r="N38" s="145">
        <v>41275</v>
      </c>
      <c r="O38" s="145">
        <v>41307</v>
      </c>
      <c r="P38" s="145">
        <v>41336</v>
      </c>
      <c r="Q38" s="145">
        <f t="shared" ref="Q38:AL38" si="3">Q16</f>
        <v>0</v>
      </c>
      <c r="R38" s="145">
        <f t="shared" si="3"/>
        <v>115.1</v>
      </c>
      <c r="S38" s="145">
        <f t="shared" si="3"/>
        <v>0</v>
      </c>
      <c r="T38" s="145">
        <f t="shared" si="3"/>
        <v>0</v>
      </c>
      <c r="U38" s="145">
        <f t="shared" si="3"/>
        <v>117.9</v>
      </c>
      <c r="V38" s="145">
        <f t="shared" si="3"/>
        <v>0</v>
      </c>
      <c r="W38" s="145">
        <f t="shared" si="3"/>
        <v>0</v>
      </c>
      <c r="X38" s="145">
        <f t="shared" si="3"/>
        <v>124.21299999999999</v>
      </c>
      <c r="Y38" s="145">
        <f t="shared" si="3"/>
        <v>0</v>
      </c>
      <c r="Z38" s="145">
        <f t="shared" si="3"/>
        <v>0</v>
      </c>
      <c r="AA38" s="145">
        <f t="shared" si="3"/>
        <v>139.63999999999999</v>
      </c>
      <c r="AB38" s="145">
        <f t="shared" si="3"/>
        <v>0</v>
      </c>
      <c r="AC38" s="145">
        <f t="shared" si="3"/>
        <v>0</v>
      </c>
      <c r="AD38" s="145">
        <f t="shared" si="3"/>
        <v>150.70099999999999</v>
      </c>
      <c r="AE38" s="145">
        <f t="shared" si="3"/>
        <v>0</v>
      </c>
      <c r="AF38" s="145">
        <f t="shared" si="3"/>
        <v>0</v>
      </c>
      <c r="AG38" s="145">
        <f t="shared" si="3"/>
        <v>158.79</v>
      </c>
      <c r="AH38" s="145">
        <f t="shared" si="3"/>
        <v>0</v>
      </c>
      <c r="AI38" s="145">
        <f t="shared" si="3"/>
        <v>0</v>
      </c>
      <c r="AJ38" s="145">
        <f t="shared" si="3"/>
        <v>180.48079826594008</v>
      </c>
      <c r="AK38" s="145">
        <f t="shared" si="3"/>
        <v>0</v>
      </c>
      <c r="AL38" s="145">
        <f t="shared" si="3"/>
        <v>0</v>
      </c>
      <c r="AM38" s="145">
        <v>42064</v>
      </c>
      <c r="AN38" s="145">
        <v>42096</v>
      </c>
      <c r="AO38" s="145">
        <f>AO16</f>
        <v>0</v>
      </c>
      <c r="AP38" s="145">
        <v>42185</v>
      </c>
      <c r="AQ38" s="145">
        <v>42186</v>
      </c>
      <c r="AR38" s="145">
        <v>42218</v>
      </c>
      <c r="AS38" s="145">
        <v>42250</v>
      </c>
      <c r="AT38" s="145">
        <v>42281</v>
      </c>
      <c r="AU38" s="145">
        <v>42313</v>
      </c>
      <c r="AV38" s="145">
        <v>42343</v>
      </c>
      <c r="AW38" s="145">
        <v>42375</v>
      </c>
      <c r="AX38" s="145">
        <v>42401</v>
      </c>
      <c r="AY38" s="145">
        <v>42430</v>
      </c>
      <c r="AZ38" s="145">
        <v>42461</v>
      </c>
      <c r="BA38" s="145">
        <v>42491</v>
      </c>
      <c r="BB38" s="145">
        <v>42522</v>
      </c>
      <c r="BC38" s="145">
        <v>42552</v>
      </c>
      <c r="BD38" s="145">
        <v>42583</v>
      </c>
      <c r="BE38" s="13">
        <v>42615</v>
      </c>
      <c r="BF38" s="13">
        <v>42645</v>
      </c>
      <c r="BG38" s="13">
        <v>42677</v>
      </c>
      <c r="BH38" s="13">
        <f t="shared" ref="BH38:CD38" si="4">BH3</f>
        <v>42708</v>
      </c>
      <c r="BI38" s="13">
        <f t="shared" si="4"/>
        <v>42739</v>
      </c>
      <c r="BJ38" s="13">
        <f t="shared" si="4"/>
        <v>42771</v>
      </c>
      <c r="BK38" s="13">
        <f t="shared" si="4"/>
        <v>42799</v>
      </c>
      <c r="BL38" s="13">
        <f t="shared" si="4"/>
        <v>42830</v>
      </c>
      <c r="BM38" s="13">
        <f t="shared" si="4"/>
        <v>42860</v>
      </c>
      <c r="BN38" s="13">
        <f t="shared" si="4"/>
        <v>42891</v>
      </c>
      <c r="BO38" s="13">
        <f t="shared" si="4"/>
        <v>42921</v>
      </c>
      <c r="BP38" s="13">
        <f t="shared" si="4"/>
        <v>42953</v>
      </c>
      <c r="BQ38" s="17">
        <f t="shared" si="4"/>
        <v>42984</v>
      </c>
      <c r="BR38" s="13">
        <f t="shared" si="4"/>
        <v>43014</v>
      </c>
      <c r="BS38" s="13">
        <f t="shared" si="4"/>
        <v>43045</v>
      </c>
      <c r="BT38" s="13">
        <f t="shared" si="4"/>
        <v>43075</v>
      </c>
      <c r="BU38" s="13">
        <f t="shared" si="4"/>
        <v>43106</v>
      </c>
      <c r="BV38" s="13">
        <f t="shared" si="4"/>
        <v>43137</v>
      </c>
      <c r="BW38" s="13">
        <f t="shared" si="4"/>
        <v>43165</v>
      </c>
      <c r="BX38" s="13">
        <f t="shared" si="4"/>
        <v>43196</v>
      </c>
      <c r="BY38" s="13">
        <f t="shared" si="4"/>
        <v>43226</v>
      </c>
      <c r="BZ38" s="13">
        <f t="shared" si="4"/>
        <v>43258</v>
      </c>
      <c r="CA38" s="13">
        <f t="shared" si="4"/>
        <v>43288</v>
      </c>
      <c r="CB38" s="13">
        <f t="shared" si="4"/>
        <v>43321</v>
      </c>
      <c r="CC38" s="13">
        <f t="shared" si="4"/>
        <v>43352</v>
      </c>
      <c r="CD38" s="14">
        <f t="shared" si="4"/>
        <v>43382</v>
      </c>
      <c r="CE38" s="14">
        <v>43414</v>
      </c>
      <c r="CF38" s="14">
        <v>43445</v>
      </c>
      <c r="CG38" s="14">
        <v>43476</v>
      </c>
      <c r="CH38" s="14">
        <v>43507</v>
      </c>
      <c r="CI38" s="13">
        <v>43535</v>
      </c>
      <c r="CJ38" s="13">
        <v>43566</v>
      </c>
      <c r="CK38" s="13">
        <v>43586</v>
      </c>
      <c r="CL38" s="13">
        <v>43617</v>
      </c>
      <c r="CM38" s="13">
        <v>43647</v>
      </c>
      <c r="CN38" s="13">
        <v>43678</v>
      </c>
      <c r="CO38" s="13">
        <v>43717</v>
      </c>
      <c r="CP38" s="13">
        <v>43747</v>
      </c>
      <c r="CQ38" s="13">
        <v>43778</v>
      </c>
      <c r="CR38" s="13">
        <v>43808</v>
      </c>
      <c r="CS38" s="13">
        <v>43839</v>
      </c>
      <c r="CT38" s="17">
        <v>43870</v>
      </c>
      <c r="CU38" s="13">
        <v>43899</v>
      </c>
      <c r="CV38" s="16">
        <v>43930</v>
      </c>
      <c r="CW38" s="16">
        <v>43960</v>
      </c>
      <c r="CX38" s="16">
        <v>43991</v>
      </c>
      <c r="CY38" s="16">
        <v>44021</v>
      </c>
      <c r="CZ38" s="16">
        <v>44052</v>
      </c>
      <c r="DA38" s="16">
        <v>44083</v>
      </c>
      <c r="DB38" s="16">
        <v>44113</v>
      </c>
      <c r="DC38" s="16">
        <v>44144</v>
      </c>
      <c r="DD38" s="16">
        <v>44174</v>
      </c>
      <c r="DE38" s="16">
        <v>44197</v>
      </c>
      <c r="DF38" s="16">
        <v>44228</v>
      </c>
      <c r="DG38" s="16">
        <v>44256</v>
      </c>
      <c r="DH38" s="16">
        <v>44287</v>
      </c>
      <c r="DI38" s="16">
        <v>44317</v>
      </c>
      <c r="DJ38" s="16">
        <v>44348</v>
      </c>
      <c r="DK38" s="16">
        <v>44378</v>
      </c>
      <c r="DL38" s="16">
        <v>44409</v>
      </c>
      <c r="DM38" s="16">
        <v>44440</v>
      </c>
      <c r="DN38" s="16">
        <v>44470</v>
      </c>
      <c r="DO38" s="16">
        <v>44501</v>
      </c>
      <c r="DP38" s="16">
        <v>44531</v>
      </c>
      <c r="DQ38" s="16">
        <v>44562</v>
      </c>
      <c r="DR38" s="16">
        <v>44593</v>
      </c>
      <c r="DS38" s="16">
        <v>44621</v>
      </c>
      <c r="DT38" s="16">
        <v>44652</v>
      </c>
      <c r="DU38" s="16">
        <v>44682</v>
      </c>
      <c r="DV38" s="16">
        <v>44713</v>
      </c>
      <c r="DW38" s="16">
        <v>44743</v>
      </c>
      <c r="DX38" s="16">
        <v>44774</v>
      </c>
      <c r="DY38" s="16">
        <v>44805</v>
      </c>
      <c r="DZ38" s="16">
        <v>44835</v>
      </c>
      <c r="EA38" s="16">
        <v>44866</v>
      </c>
      <c r="EB38" s="16">
        <v>44896</v>
      </c>
      <c r="EC38" s="16">
        <v>44927</v>
      </c>
      <c r="ED38" s="16">
        <v>44958</v>
      </c>
      <c r="EE38" s="16">
        <v>44986</v>
      </c>
      <c r="EF38" s="16">
        <v>45017</v>
      </c>
      <c r="EG38" s="16">
        <v>45047</v>
      </c>
      <c r="EH38" s="16">
        <v>45078</v>
      </c>
      <c r="EI38" s="16">
        <v>45108</v>
      </c>
      <c r="EJ38" s="16">
        <v>45139</v>
      </c>
    </row>
    <row r="39" spans="1:140" s="113" customFormat="1" ht="20.25" x14ac:dyDescent="0.2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106"/>
      <c r="BS39" s="106"/>
      <c r="BT39" s="150"/>
      <c r="BU39" s="150"/>
      <c r="BV39" s="150"/>
      <c r="BW39" s="151"/>
      <c r="BX39" s="151"/>
      <c r="BY39" s="151"/>
      <c r="BZ39" s="151"/>
      <c r="CA39" s="151"/>
      <c r="CB39" s="151"/>
      <c r="CC39" s="151"/>
      <c r="CD39" s="152"/>
      <c r="CE39" s="152"/>
      <c r="CF39" s="152"/>
      <c r="CG39" s="153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5"/>
      <c r="CU39" s="154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</row>
    <row r="40" spans="1:140" s="113" customFormat="1" ht="29.25" customHeight="1" x14ac:dyDescent="0.25">
      <c r="A40" s="19" t="s">
        <v>23</v>
      </c>
      <c r="B40" s="157">
        <v>218504</v>
      </c>
      <c r="C40" s="157">
        <v>224119</v>
      </c>
      <c r="D40" s="157">
        <v>228136</v>
      </c>
      <c r="E40" s="157">
        <v>226594</v>
      </c>
      <c r="F40" s="157">
        <v>231147</v>
      </c>
      <c r="G40" s="157">
        <v>235129</v>
      </c>
      <c r="H40" s="157">
        <v>239464</v>
      </c>
      <c r="I40" s="157">
        <v>218381</v>
      </c>
      <c r="J40" s="157">
        <v>220362</v>
      </c>
      <c r="K40" s="157">
        <v>197884</v>
      </c>
      <c r="L40" s="157">
        <v>196323</v>
      </c>
      <c r="M40" s="157">
        <v>200345</v>
      </c>
      <c r="N40" s="157">
        <v>204835</v>
      </c>
      <c r="O40" s="157">
        <v>211679</v>
      </c>
      <c r="P40" s="157">
        <v>216738</v>
      </c>
      <c r="Q40" s="157">
        <v>225759</v>
      </c>
      <c r="R40" s="157">
        <v>229500</v>
      </c>
      <c r="S40" s="157">
        <v>234910</v>
      </c>
      <c r="T40" s="157">
        <v>235346</v>
      </c>
      <c r="U40" s="157">
        <v>234435</v>
      </c>
      <c r="V40" s="157">
        <v>234949</v>
      </c>
      <c r="W40" s="157">
        <v>237508</v>
      </c>
      <c r="X40" s="157">
        <v>240808</v>
      </c>
      <c r="Y40" s="157">
        <v>240601</v>
      </c>
      <c r="Z40" s="157">
        <v>243965</v>
      </c>
      <c r="AA40" s="157">
        <v>235627</v>
      </c>
      <c r="AB40" s="157">
        <v>252507</v>
      </c>
      <c r="AC40" s="157">
        <v>257288</v>
      </c>
      <c r="AD40" s="157">
        <v>260171</v>
      </c>
      <c r="AE40" s="157">
        <v>264655</v>
      </c>
      <c r="AF40" s="157">
        <v>269188</v>
      </c>
      <c r="AG40" s="157">
        <v>266521</v>
      </c>
      <c r="AH40" s="157">
        <v>276104</v>
      </c>
      <c r="AI40" s="157">
        <v>280712</v>
      </c>
      <c r="AJ40" s="157">
        <v>285085</v>
      </c>
      <c r="AK40" s="157">
        <v>288922</v>
      </c>
      <c r="AL40" s="157">
        <v>294619</v>
      </c>
      <c r="AM40" s="157">
        <v>299638</v>
      </c>
      <c r="AN40" s="157">
        <v>217817</v>
      </c>
      <c r="AO40" s="157">
        <v>300581</v>
      </c>
      <c r="AP40" s="157"/>
      <c r="AQ40" s="157"/>
      <c r="AR40" s="157"/>
      <c r="AS40" s="157"/>
      <c r="AT40" s="157"/>
      <c r="AU40" s="157"/>
      <c r="AV40" s="157"/>
      <c r="AW40" s="157">
        <v>672570</v>
      </c>
      <c r="AX40" s="157">
        <v>679467</v>
      </c>
      <c r="AY40" s="157">
        <v>687041</v>
      </c>
      <c r="AZ40" s="157">
        <v>693664</v>
      </c>
      <c r="BA40" s="157">
        <v>702420</v>
      </c>
      <c r="BB40" s="157">
        <v>710824</v>
      </c>
      <c r="BC40" s="157">
        <v>719508</v>
      </c>
      <c r="BD40" s="157">
        <v>731005</v>
      </c>
      <c r="BE40" s="157">
        <v>758476</v>
      </c>
      <c r="BF40" s="157">
        <v>832915</v>
      </c>
      <c r="BG40" s="157">
        <v>858067</v>
      </c>
      <c r="BH40" s="157">
        <v>879560</v>
      </c>
      <c r="BI40" s="157">
        <v>889071</v>
      </c>
      <c r="BJ40" s="157">
        <v>908689</v>
      </c>
      <c r="BK40" s="157">
        <v>919742</v>
      </c>
      <c r="BL40" s="157">
        <v>925848</v>
      </c>
      <c r="BM40" s="157">
        <v>935242</v>
      </c>
      <c r="BN40" s="157">
        <v>925194</v>
      </c>
      <c r="BO40" s="157">
        <v>933381</v>
      </c>
      <c r="BP40" s="157">
        <v>942015</v>
      </c>
      <c r="BQ40" s="158">
        <v>940854</v>
      </c>
      <c r="BR40" s="56">
        <v>949490</v>
      </c>
      <c r="BS40" s="56">
        <v>955043</v>
      </c>
      <c r="BT40" s="56">
        <v>941619</v>
      </c>
      <c r="BU40" s="56">
        <v>948229</v>
      </c>
      <c r="BV40" s="56">
        <v>948516</v>
      </c>
      <c r="BW40" s="120">
        <v>964530</v>
      </c>
      <c r="BX40" s="120">
        <v>970935</v>
      </c>
      <c r="BY40" s="120">
        <v>951686</v>
      </c>
      <c r="BZ40" s="120">
        <v>955733</v>
      </c>
      <c r="CA40" s="120">
        <v>961636</v>
      </c>
      <c r="CB40" s="120">
        <v>971144</v>
      </c>
      <c r="CC40" s="120">
        <v>1020313</v>
      </c>
      <c r="CD40" s="121">
        <v>1054427</v>
      </c>
      <c r="CE40" s="121">
        <v>1063554</v>
      </c>
      <c r="CF40" s="121">
        <v>1082866</v>
      </c>
      <c r="CG40" s="122">
        <v>1099053</v>
      </c>
      <c r="CH40" s="56">
        <v>1096488</v>
      </c>
      <c r="CI40" s="56">
        <v>1103074</v>
      </c>
      <c r="CJ40" s="56">
        <v>1027475</v>
      </c>
      <c r="CK40" s="56">
        <v>1042447</v>
      </c>
      <c r="CL40" s="56">
        <v>1052016</v>
      </c>
      <c r="CM40" s="56">
        <v>1060931</v>
      </c>
      <c r="CN40" s="56">
        <v>1076283</v>
      </c>
      <c r="CO40" s="56">
        <v>1105684</v>
      </c>
      <c r="CP40" s="56">
        <v>1111715</v>
      </c>
      <c r="CQ40" s="56">
        <v>1131993</v>
      </c>
      <c r="CR40" s="56">
        <v>1149028</v>
      </c>
      <c r="CS40" s="56">
        <v>1164885</v>
      </c>
      <c r="CT40" s="159">
        <v>1176052</v>
      </c>
      <c r="CU40" s="56">
        <v>1184820</v>
      </c>
      <c r="CV40" s="160">
        <v>1194417</v>
      </c>
      <c r="CW40" s="160">
        <v>1208125</v>
      </c>
      <c r="CX40" s="160">
        <v>1215189</v>
      </c>
      <c r="CY40" s="160">
        <v>1234367</v>
      </c>
      <c r="CZ40" s="160">
        <v>1245363</v>
      </c>
      <c r="DA40" s="160">
        <v>1259364</v>
      </c>
      <c r="DB40" s="160">
        <v>1277748</v>
      </c>
      <c r="DC40" s="160">
        <v>1287327</v>
      </c>
      <c r="DD40" s="160">
        <v>1299204</v>
      </c>
      <c r="DE40" s="160">
        <v>1307420</v>
      </c>
      <c r="DF40" s="160">
        <v>1305861</v>
      </c>
      <c r="DG40" s="160">
        <v>1309959</v>
      </c>
      <c r="DH40" s="160">
        <v>1315174</v>
      </c>
      <c r="DI40" s="160">
        <v>1325954</v>
      </c>
      <c r="DJ40" s="160">
        <v>1329927</v>
      </c>
      <c r="DK40" s="160">
        <v>1318181</v>
      </c>
      <c r="DL40" s="160">
        <v>1316640</v>
      </c>
      <c r="DM40" s="160">
        <v>1321136</v>
      </c>
      <c r="DN40" s="160">
        <v>1326357</v>
      </c>
      <c r="DO40" s="160">
        <v>1326980</v>
      </c>
      <c r="DP40" s="160">
        <v>1331221</v>
      </c>
      <c r="DQ40" s="160">
        <v>1334910</v>
      </c>
      <c r="DR40" s="160">
        <v>1322637</v>
      </c>
      <c r="DS40" s="160">
        <v>1339490</v>
      </c>
      <c r="DT40" s="160">
        <v>1354279</v>
      </c>
      <c r="DU40" s="160">
        <v>1366846</v>
      </c>
      <c r="DV40" s="160">
        <v>1374406</v>
      </c>
      <c r="DW40" s="160">
        <v>1388313</v>
      </c>
      <c r="DX40" s="160">
        <v>1402380</v>
      </c>
      <c r="DY40" s="160">
        <v>1413905</v>
      </c>
      <c r="DZ40" s="160">
        <v>1425978</v>
      </c>
      <c r="EA40" s="160">
        <v>1434624</v>
      </c>
      <c r="EB40" s="160">
        <v>1446752</v>
      </c>
      <c r="EC40" s="160">
        <v>1458226</v>
      </c>
      <c r="ED40" s="160">
        <v>1467926</v>
      </c>
      <c r="EE40" s="160">
        <v>1481519</v>
      </c>
      <c r="EF40" s="160">
        <v>1486380</v>
      </c>
      <c r="EG40" s="160">
        <v>1490423</v>
      </c>
      <c r="EH40" s="160">
        <v>1502572</v>
      </c>
      <c r="EI40" s="160">
        <v>1520520</v>
      </c>
      <c r="EJ40" s="160">
        <v>1529810</v>
      </c>
    </row>
    <row r="41" spans="1:140" s="113" customFormat="1" ht="19.5" thickBot="1" x14ac:dyDescent="0.3">
      <c r="A41" s="117" t="s">
        <v>24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57"/>
      <c r="AR41" s="157"/>
      <c r="AS41" s="157"/>
      <c r="AT41" s="157"/>
      <c r="AU41" s="157"/>
      <c r="AV41" s="157"/>
      <c r="AW41" s="157">
        <v>513</v>
      </c>
      <c r="AX41" s="157">
        <v>529</v>
      </c>
      <c r="AY41" s="157">
        <v>536</v>
      </c>
      <c r="AZ41" s="157">
        <v>545</v>
      </c>
      <c r="BA41" s="157">
        <v>581</v>
      </c>
      <c r="BB41" s="157">
        <v>564</v>
      </c>
      <c r="BC41" s="157">
        <v>579</v>
      </c>
      <c r="BD41" s="157">
        <v>366</v>
      </c>
      <c r="BE41" s="157">
        <v>349</v>
      </c>
      <c r="BF41" s="157">
        <v>373</v>
      </c>
      <c r="BG41" s="157">
        <v>381</v>
      </c>
      <c r="BH41" s="157">
        <v>446</v>
      </c>
      <c r="BI41" s="157">
        <v>383</v>
      </c>
      <c r="BJ41" s="157">
        <v>371</v>
      </c>
      <c r="BK41" s="157">
        <v>394</v>
      </c>
      <c r="BL41" s="157">
        <v>412</v>
      </c>
      <c r="BM41" s="157">
        <v>447</v>
      </c>
      <c r="BN41" s="157">
        <v>414</v>
      </c>
      <c r="BO41" s="157">
        <v>428</v>
      </c>
      <c r="BP41" s="157">
        <v>435</v>
      </c>
      <c r="BQ41" s="158">
        <v>426</v>
      </c>
      <c r="BR41" s="56">
        <v>349</v>
      </c>
      <c r="BS41" s="56">
        <v>352</v>
      </c>
      <c r="BT41" s="56">
        <v>456</v>
      </c>
      <c r="BU41" s="56">
        <v>366</v>
      </c>
      <c r="BV41" s="56">
        <v>393</v>
      </c>
      <c r="BW41" s="120">
        <v>257</v>
      </c>
      <c r="BX41" s="120">
        <v>424</v>
      </c>
      <c r="BY41" s="120">
        <v>476</v>
      </c>
      <c r="BZ41" s="120">
        <v>452</v>
      </c>
      <c r="CA41" s="120">
        <v>465</v>
      </c>
      <c r="CB41" s="120">
        <v>453</v>
      </c>
      <c r="CC41" s="120">
        <v>479</v>
      </c>
      <c r="CD41" s="121">
        <v>501</v>
      </c>
      <c r="CE41" s="121">
        <v>501</v>
      </c>
      <c r="CF41" s="121">
        <v>594</v>
      </c>
      <c r="CG41" s="122">
        <v>516</v>
      </c>
      <c r="CH41" s="56">
        <v>516</v>
      </c>
      <c r="CI41" s="56">
        <v>601</v>
      </c>
      <c r="CJ41" s="56">
        <v>565</v>
      </c>
      <c r="CK41" s="56">
        <v>617</v>
      </c>
      <c r="CL41" s="56">
        <v>657</v>
      </c>
      <c r="CM41" s="56">
        <v>536</v>
      </c>
      <c r="CN41" s="56">
        <v>1356</v>
      </c>
      <c r="CO41" s="56">
        <v>1453</v>
      </c>
      <c r="CP41" s="56">
        <v>1524</v>
      </c>
      <c r="CQ41" s="56">
        <v>1656</v>
      </c>
      <c r="CR41" s="56">
        <v>2109</v>
      </c>
      <c r="CS41" s="56">
        <v>2001</v>
      </c>
      <c r="CT41" s="159">
        <v>2242</v>
      </c>
      <c r="CU41" s="56">
        <v>1910</v>
      </c>
      <c r="CV41" s="160">
        <v>766</v>
      </c>
      <c r="CW41" s="160">
        <v>1421</v>
      </c>
      <c r="CX41" s="160">
        <v>2320</v>
      </c>
      <c r="CY41" s="160">
        <v>2777</v>
      </c>
      <c r="CZ41" s="160">
        <v>3072</v>
      </c>
      <c r="DA41" s="160">
        <v>3162</v>
      </c>
      <c r="DB41" s="160">
        <v>3489</v>
      </c>
      <c r="DC41" s="160">
        <v>3588</v>
      </c>
      <c r="DD41" s="160">
        <v>4317</v>
      </c>
      <c r="DE41" s="160">
        <v>4011</v>
      </c>
      <c r="DF41" s="160">
        <v>4132</v>
      </c>
      <c r="DG41" s="160">
        <v>3399</v>
      </c>
      <c r="DH41" s="160">
        <v>3406</v>
      </c>
      <c r="DI41" s="160">
        <v>3648</v>
      </c>
      <c r="DJ41" s="160">
        <v>4543</v>
      </c>
      <c r="DK41" s="160">
        <v>4866</v>
      </c>
      <c r="DL41" s="160">
        <v>4706</v>
      </c>
      <c r="DM41" s="160">
        <v>4447</v>
      </c>
      <c r="DN41" s="160">
        <v>4442</v>
      </c>
      <c r="DO41" s="160">
        <v>4026</v>
      </c>
      <c r="DP41" s="160">
        <v>3868</v>
      </c>
      <c r="DQ41" s="160">
        <v>3998</v>
      </c>
      <c r="DR41" s="160">
        <v>6428</v>
      </c>
      <c r="DS41" s="160">
        <v>6633</v>
      </c>
      <c r="DT41" s="160">
        <v>6686</v>
      </c>
      <c r="DU41" s="160">
        <v>6667</v>
      </c>
      <c r="DV41" s="160">
        <v>6488</v>
      </c>
      <c r="DW41" s="160">
        <v>6639</v>
      </c>
      <c r="DX41" s="160">
        <v>6744</v>
      </c>
      <c r="DY41" s="160">
        <v>7022</v>
      </c>
      <c r="DZ41" s="160">
        <v>7430</v>
      </c>
      <c r="EA41" s="160">
        <v>7426</v>
      </c>
      <c r="EB41" s="160">
        <v>8104</v>
      </c>
      <c r="EC41" s="160">
        <v>7406</v>
      </c>
      <c r="ED41" s="160">
        <v>7659</v>
      </c>
      <c r="EE41" s="160">
        <v>7635</v>
      </c>
      <c r="EF41" s="160">
        <v>8058</v>
      </c>
      <c r="EG41" s="160">
        <v>8486</v>
      </c>
      <c r="EH41" s="160">
        <v>8563</v>
      </c>
      <c r="EI41" s="160">
        <v>8664</v>
      </c>
      <c r="EJ41" s="160">
        <v>8817</v>
      </c>
    </row>
    <row r="42" spans="1:140" s="113" customFormat="1" ht="19.5" thickBot="1" x14ac:dyDescent="0.3">
      <c r="A42" s="11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8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62"/>
      <c r="BI42" s="163"/>
      <c r="BJ42" s="163"/>
      <c r="BK42" s="163"/>
      <c r="BL42" s="163"/>
      <c r="BM42" s="163"/>
      <c r="BN42" s="163"/>
      <c r="BO42" s="163"/>
      <c r="BP42" s="163"/>
      <c r="BQ42" s="164"/>
      <c r="BR42" s="56"/>
      <c r="BS42" s="56"/>
      <c r="BT42" s="56"/>
      <c r="BU42" s="56"/>
      <c r="BV42" s="56"/>
      <c r="BW42" s="120"/>
      <c r="BX42" s="120"/>
      <c r="BY42" s="120"/>
      <c r="BZ42" s="120"/>
      <c r="CA42" s="120"/>
      <c r="CB42" s="120"/>
      <c r="CC42" s="120"/>
      <c r="CD42" s="121"/>
      <c r="CE42" s="121"/>
      <c r="CF42" s="121"/>
      <c r="CG42" s="122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159"/>
      <c r="CU42" s="56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</row>
    <row r="43" spans="1:140" s="113" customFormat="1" ht="19.5" thickTop="1" x14ac:dyDescent="0.25">
      <c r="A43" s="117" t="s">
        <v>25</v>
      </c>
      <c r="B43" s="165">
        <v>238413</v>
      </c>
      <c r="C43" s="165">
        <v>238093</v>
      </c>
      <c r="D43" s="165">
        <v>261162</v>
      </c>
      <c r="E43" s="165">
        <v>277292</v>
      </c>
      <c r="F43" s="165">
        <v>283585</v>
      </c>
      <c r="G43" s="165">
        <v>266059</v>
      </c>
      <c r="H43" s="165">
        <v>290958</v>
      </c>
      <c r="I43" s="165">
        <v>283367</v>
      </c>
      <c r="J43" s="165">
        <v>264927</v>
      </c>
      <c r="K43" s="165">
        <v>315412</v>
      </c>
      <c r="L43" s="165">
        <v>295863</v>
      </c>
      <c r="M43" s="165">
        <v>392058</v>
      </c>
      <c r="N43" s="165">
        <v>351065</v>
      </c>
      <c r="O43" s="165">
        <v>327122</v>
      </c>
      <c r="P43" s="165">
        <v>380181</v>
      </c>
      <c r="Q43" s="165">
        <v>385013</v>
      </c>
      <c r="R43" s="165">
        <v>366954</v>
      </c>
      <c r="S43" s="165">
        <v>406022</v>
      </c>
      <c r="T43" s="165">
        <v>392209</v>
      </c>
      <c r="U43" s="165">
        <v>375620</v>
      </c>
      <c r="V43" s="165">
        <v>410190</v>
      </c>
      <c r="W43" s="165">
        <v>398849</v>
      </c>
      <c r="X43" s="165">
        <v>525624</v>
      </c>
      <c r="Y43" s="165">
        <v>402112</v>
      </c>
      <c r="Z43" s="165">
        <v>375413</v>
      </c>
      <c r="AA43" s="165">
        <v>422037</v>
      </c>
      <c r="AB43" s="165">
        <v>435923</v>
      </c>
      <c r="AC43" s="165">
        <v>441066</v>
      </c>
      <c r="AD43" s="165">
        <v>420177</v>
      </c>
      <c r="AE43" s="165">
        <v>454337</v>
      </c>
      <c r="AF43" s="165">
        <v>481938</v>
      </c>
      <c r="AG43" s="165">
        <v>466579</v>
      </c>
      <c r="AH43" s="165">
        <v>504400</v>
      </c>
      <c r="AI43" s="165">
        <v>500404</v>
      </c>
      <c r="AJ43" s="165">
        <v>614221</v>
      </c>
      <c r="AK43" s="165">
        <v>506560</v>
      </c>
      <c r="AL43" s="165">
        <v>482473</v>
      </c>
      <c r="AM43" s="165">
        <v>540918</v>
      </c>
      <c r="AN43" s="165">
        <v>534150</v>
      </c>
      <c r="AO43" s="165">
        <v>545998</v>
      </c>
      <c r="AP43" s="165"/>
      <c r="AQ43" s="158"/>
      <c r="AR43" s="166"/>
      <c r="AS43" s="166"/>
      <c r="AT43" s="166"/>
      <c r="AU43" s="166"/>
      <c r="AV43" s="166"/>
      <c r="AW43" s="166">
        <v>484014</v>
      </c>
      <c r="AX43" s="166">
        <v>441607</v>
      </c>
      <c r="AY43" s="166">
        <v>478285</v>
      </c>
      <c r="AZ43" s="166">
        <v>472079</v>
      </c>
      <c r="BA43" s="166">
        <v>492814</v>
      </c>
      <c r="BB43" s="166">
        <v>464036</v>
      </c>
      <c r="BC43" s="166">
        <v>509329</v>
      </c>
      <c r="BD43" s="166">
        <v>516251</v>
      </c>
      <c r="BE43" s="166">
        <v>510762</v>
      </c>
      <c r="BF43" s="166">
        <v>557220</v>
      </c>
      <c r="BG43" s="166">
        <v>552943</v>
      </c>
      <c r="BH43" s="166">
        <v>689013</v>
      </c>
      <c r="BI43" s="166">
        <v>618500</v>
      </c>
      <c r="BJ43" s="166">
        <v>574868</v>
      </c>
      <c r="BK43" s="166">
        <v>655362</v>
      </c>
      <c r="BL43" s="166">
        <v>653193</v>
      </c>
      <c r="BM43" s="166">
        <v>706131</v>
      </c>
      <c r="BN43" s="166">
        <v>665428</v>
      </c>
      <c r="BO43" s="166">
        <v>715621</v>
      </c>
      <c r="BP43" s="166">
        <v>722923</v>
      </c>
      <c r="BQ43" s="167">
        <v>700193</v>
      </c>
      <c r="BR43" s="125">
        <v>763127</v>
      </c>
      <c r="BS43" s="125">
        <v>754532</v>
      </c>
      <c r="BT43" s="125">
        <v>928264</v>
      </c>
      <c r="BU43" s="125">
        <v>802564</v>
      </c>
      <c r="BV43" s="125">
        <v>758901</v>
      </c>
      <c r="BW43" s="126">
        <v>876852</v>
      </c>
      <c r="BX43" s="126">
        <v>862030</v>
      </c>
      <c r="BY43" s="126">
        <v>913581</v>
      </c>
      <c r="BZ43" s="126">
        <v>874714</v>
      </c>
      <c r="CA43" s="126">
        <v>949522</v>
      </c>
      <c r="CB43" s="126">
        <v>948363</v>
      </c>
      <c r="CC43" s="126">
        <v>926335</v>
      </c>
      <c r="CD43" s="127">
        <v>1015480</v>
      </c>
      <c r="CE43" s="127">
        <v>1004407</v>
      </c>
      <c r="CF43" s="127">
        <v>1244147</v>
      </c>
      <c r="CG43" s="128">
        <v>1067960</v>
      </c>
      <c r="CH43" s="125">
        <v>1028234</v>
      </c>
      <c r="CI43" s="125">
        <v>1095154</v>
      </c>
      <c r="CJ43" s="125">
        <v>1207603</v>
      </c>
      <c r="CK43" s="125">
        <v>1282690</v>
      </c>
      <c r="CL43" s="125">
        <v>1252951</v>
      </c>
      <c r="CM43" s="125">
        <v>1323761</v>
      </c>
      <c r="CN43" s="125">
        <v>1388106</v>
      </c>
      <c r="CO43" s="125">
        <v>1390360</v>
      </c>
      <c r="CP43" s="125">
        <v>1518406</v>
      </c>
      <c r="CQ43" s="125">
        <v>1507734</v>
      </c>
      <c r="CR43" s="125">
        <v>1833650</v>
      </c>
      <c r="CS43" s="125">
        <v>1596940</v>
      </c>
      <c r="CT43" s="168">
        <v>1565197</v>
      </c>
      <c r="CU43" s="125">
        <v>1680379</v>
      </c>
      <c r="CV43" s="169">
        <v>1601207</v>
      </c>
      <c r="CW43" s="169">
        <v>1892092</v>
      </c>
      <c r="CX43" s="169">
        <v>1898007</v>
      </c>
      <c r="CY43" s="169">
        <v>2041337</v>
      </c>
      <c r="CZ43" s="169">
        <v>2068502</v>
      </c>
      <c r="DA43" s="169">
        <v>2035378</v>
      </c>
      <c r="DB43" s="169">
        <v>2250420</v>
      </c>
      <c r="DC43" s="169">
        <v>2203339</v>
      </c>
      <c r="DD43" s="169">
        <v>2827459</v>
      </c>
      <c r="DE43" s="169">
        <v>2311418</v>
      </c>
      <c r="DF43" s="169">
        <v>2189605</v>
      </c>
      <c r="DG43" s="169">
        <v>2216750</v>
      </c>
      <c r="DH43" s="169">
        <v>2513901</v>
      </c>
      <c r="DI43" s="169">
        <v>2799194</v>
      </c>
      <c r="DJ43" s="169">
        <v>2642710</v>
      </c>
      <c r="DK43" s="169">
        <v>2738685</v>
      </c>
      <c r="DL43" s="169">
        <v>2499803</v>
      </c>
      <c r="DM43" s="169">
        <v>3085848</v>
      </c>
      <c r="DN43" s="169">
        <v>3416214</v>
      </c>
      <c r="DO43" s="169">
        <v>3223538</v>
      </c>
      <c r="DP43" s="169">
        <v>3861364</v>
      </c>
      <c r="DQ43" s="169">
        <v>3361620</v>
      </c>
      <c r="DR43" s="169">
        <v>3239624</v>
      </c>
      <c r="DS43" s="169">
        <v>3600226</v>
      </c>
      <c r="DT43" s="169">
        <v>3935687</v>
      </c>
      <c r="DU43" s="169">
        <v>4213025</v>
      </c>
      <c r="DV43" s="169">
        <v>4029105</v>
      </c>
      <c r="DW43" s="169">
        <v>4469025</v>
      </c>
      <c r="DX43" s="169">
        <v>4598964</v>
      </c>
      <c r="DY43" s="169">
        <v>4601099</v>
      </c>
      <c r="DZ43" s="169">
        <v>5017463</v>
      </c>
      <c r="EA43" s="169">
        <v>4874134</v>
      </c>
      <c r="EB43" s="169">
        <v>6266390</v>
      </c>
      <c r="EC43" s="169">
        <v>4994745</v>
      </c>
      <c r="ED43" s="169">
        <v>4960313</v>
      </c>
      <c r="EE43" s="169">
        <v>5857169</v>
      </c>
      <c r="EF43" s="169">
        <v>5678392</v>
      </c>
      <c r="EG43" s="169">
        <v>6334729</v>
      </c>
      <c r="EH43" s="169">
        <v>6046800</v>
      </c>
      <c r="EI43" s="169">
        <v>6718646</v>
      </c>
      <c r="EJ43" s="169">
        <v>6786041</v>
      </c>
    </row>
    <row r="44" spans="1:140" s="64" customFormat="1" ht="19.5" thickBot="1" x14ac:dyDescent="0.3">
      <c r="A44" s="131" t="s">
        <v>26</v>
      </c>
      <c r="B44" s="170">
        <v>43475.962768999998</v>
      </c>
      <c r="C44" s="170">
        <v>53599.680598999999</v>
      </c>
      <c r="D44" s="170">
        <v>50754</v>
      </c>
      <c r="E44" s="170">
        <v>44273.632428999998</v>
      </c>
      <c r="F44" s="170">
        <v>56415.093000000001</v>
      </c>
      <c r="G44" s="170">
        <v>69886.773830000006</v>
      </c>
      <c r="H44" s="170">
        <v>95686.427930000005</v>
      </c>
      <c r="I44" s="170">
        <v>99053.420203000001</v>
      </c>
      <c r="J44" s="170">
        <v>109788.97238200001</v>
      </c>
      <c r="K44" s="170">
        <v>94589.501147999996</v>
      </c>
      <c r="L44" s="170">
        <v>111014.214874</v>
      </c>
      <c r="M44" s="170">
        <v>135896.03765000001</v>
      </c>
      <c r="N44" s="170">
        <v>91072.939985999998</v>
      </c>
      <c r="O44" s="170">
        <v>105733.91310200001</v>
      </c>
      <c r="P44" s="170">
        <v>156737.17344799999</v>
      </c>
      <c r="Q44" s="170">
        <v>88654.171180000005</v>
      </c>
      <c r="R44" s="170">
        <v>123315.401</v>
      </c>
      <c r="S44" s="170">
        <v>110439.07325723401</v>
      </c>
      <c r="T44" s="170">
        <v>83870.612330999997</v>
      </c>
      <c r="U44" s="170">
        <v>131569.13808400001</v>
      </c>
      <c r="V44" s="170">
        <v>105040.50852712478</v>
      </c>
      <c r="W44" s="170">
        <v>84908.775735624222</v>
      </c>
      <c r="X44" s="170">
        <v>187514.1931471756</v>
      </c>
      <c r="Y44" s="170">
        <v>117692.056832556</v>
      </c>
      <c r="Z44" s="170">
        <v>82396.713636</v>
      </c>
      <c r="AA44" s="170">
        <v>104323</v>
      </c>
      <c r="AB44" s="170">
        <v>97269</v>
      </c>
      <c r="AC44" s="170">
        <v>126271.62020400001</v>
      </c>
      <c r="AD44" s="170">
        <v>179424.24770530299</v>
      </c>
      <c r="AE44" s="170">
        <v>143778.00127400001</v>
      </c>
      <c r="AF44" s="170">
        <v>126622.30538200001</v>
      </c>
      <c r="AG44" s="170">
        <v>146464.13355699999</v>
      </c>
      <c r="AH44" s="170">
        <v>159790.540978</v>
      </c>
      <c r="AI44" s="170">
        <v>201645.420835</v>
      </c>
      <c r="AJ44" s="170">
        <v>268652.59542799997</v>
      </c>
      <c r="AK44" s="170">
        <v>177035.007265758</v>
      </c>
      <c r="AL44" s="170">
        <v>213554.44691599999</v>
      </c>
      <c r="AM44" s="170">
        <f>254231630497.023/1000000</f>
        <v>254231.630497023</v>
      </c>
      <c r="AN44" s="170">
        <v>212520</v>
      </c>
      <c r="AO44" s="170">
        <v>170706.24584941001</v>
      </c>
      <c r="AP44" s="170"/>
      <c r="AQ44" s="171"/>
      <c r="AR44" s="172"/>
      <c r="AS44" s="172"/>
      <c r="AT44" s="172"/>
      <c r="AU44" s="172"/>
      <c r="AV44" s="172"/>
      <c r="AW44" s="172">
        <v>144.076719</v>
      </c>
      <c r="AX44" s="172">
        <v>139.514498</v>
      </c>
      <c r="AY44" s="172">
        <v>151.15639999999999</v>
      </c>
      <c r="AZ44" s="172">
        <v>152.35351800000001</v>
      </c>
      <c r="BA44" s="172">
        <v>171.221</v>
      </c>
      <c r="BB44" s="172">
        <v>165.06743270000001</v>
      </c>
      <c r="BC44" s="172">
        <v>191.357879</v>
      </c>
      <c r="BD44" s="172">
        <v>198</v>
      </c>
      <c r="BE44" s="172">
        <v>209</v>
      </c>
      <c r="BF44" s="172">
        <v>240.162262</v>
      </c>
      <c r="BG44" s="172">
        <v>254</v>
      </c>
      <c r="BH44" s="172">
        <v>356.887002</v>
      </c>
      <c r="BI44" s="172">
        <v>261</v>
      </c>
      <c r="BJ44" s="172">
        <v>264.89435500000002</v>
      </c>
      <c r="BK44" s="172">
        <v>319.31384800000001</v>
      </c>
      <c r="BL44" s="172">
        <v>318.80098099999998</v>
      </c>
      <c r="BM44" s="172">
        <v>371</v>
      </c>
      <c r="BN44" s="172">
        <v>359.79</v>
      </c>
      <c r="BO44" s="172">
        <v>387</v>
      </c>
      <c r="BP44" s="172">
        <v>411</v>
      </c>
      <c r="BQ44" s="171">
        <v>414</v>
      </c>
      <c r="BR44" s="132">
        <v>462</v>
      </c>
      <c r="BS44" s="132">
        <v>494</v>
      </c>
      <c r="BT44" s="132">
        <v>683</v>
      </c>
      <c r="BU44" s="133">
        <v>445</v>
      </c>
      <c r="BV44" s="132">
        <v>498</v>
      </c>
      <c r="BW44" s="173">
        <v>628</v>
      </c>
      <c r="BX44" s="173">
        <v>598</v>
      </c>
      <c r="BY44" s="173">
        <v>685</v>
      </c>
      <c r="BZ44" s="173">
        <v>658</v>
      </c>
      <c r="CA44" s="173">
        <v>740</v>
      </c>
      <c r="CB44" s="173">
        <v>746</v>
      </c>
      <c r="CC44" s="173">
        <v>750</v>
      </c>
      <c r="CD44" s="174">
        <v>883.54638162000003</v>
      </c>
      <c r="CE44" s="174">
        <v>892.819615</v>
      </c>
      <c r="CF44" s="174">
        <v>1259.60703582</v>
      </c>
      <c r="CG44" s="175">
        <v>912.87033027999996</v>
      </c>
      <c r="CH44" s="132">
        <v>942.25861424000004</v>
      </c>
      <c r="CI44" s="132">
        <v>1131.9104803</v>
      </c>
      <c r="CJ44" s="132">
        <v>1201.6992961200001</v>
      </c>
      <c r="CK44" s="132">
        <v>1365</v>
      </c>
      <c r="CL44" s="132">
        <v>1323</v>
      </c>
      <c r="CM44" s="132">
        <v>1485.02323998</v>
      </c>
      <c r="CN44" s="132">
        <v>1547</v>
      </c>
      <c r="CO44" s="132">
        <v>1550</v>
      </c>
      <c r="CP44" s="132">
        <v>1780</v>
      </c>
      <c r="CQ44" s="132">
        <v>1733</v>
      </c>
      <c r="CR44" s="132">
        <v>2382</v>
      </c>
      <c r="CS44" s="176">
        <v>1790</v>
      </c>
      <c r="CT44" s="138">
        <v>1813.2225481200001</v>
      </c>
      <c r="CU44" s="138">
        <v>1754.5599538699998</v>
      </c>
      <c r="CV44" s="177">
        <v>1719</v>
      </c>
      <c r="CW44" s="177">
        <v>2336</v>
      </c>
      <c r="CX44" s="177">
        <v>2420</v>
      </c>
      <c r="CY44" s="177">
        <v>2678</v>
      </c>
      <c r="CZ44" s="177">
        <v>2669.7463369700004</v>
      </c>
      <c r="DA44" s="177">
        <v>2666</v>
      </c>
      <c r="DB44" s="177">
        <v>2979</v>
      </c>
      <c r="DC44" s="177">
        <v>2906</v>
      </c>
      <c r="DD44" s="177">
        <v>4209</v>
      </c>
      <c r="DE44" s="177">
        <v>2871</v>
      </c>
      <c r="DF44" s="177">
        <v>3005.8193708700001</v>
      </c>
      <c r="DG44" s="177">
        <v>2919.8340456999999</v>
      </c>
      <c r="DH44" s="177">
        <v>3318.7448654999998</v>
      </c>
      <c r="DI44" s="177">
        <v>3914.1980994300002</v>
      </c>
      <c r="DJ44" s="177">
        <v>3812.0738489</v>
      </c>
      <c r="DK44" s="177">
        <v>3764.3706108999995</v>
      </c>
      <c r="DL44" s="177">
        <v>3091.8570486100002</v>
      </c>
      <c r="DM44" s="177">
        <v>6126.0944170300008</v>
      </c>
      <c r="DN44" s="177">
        <v>7021.6901569299989</v>
      </c>
      <c r="DO44" s="177">
        <v>6479.6133391899994</v>
      </c>
      <c r="DP44" s="177">
        <v>8690.42861189</v>
      </c>
      <c r="DQ44" s="177">
        <v>6852.8685000300011</v>
      </c>
      <c r="DR44" s="177">
        <v>6656.3948762300006</v>
      </c>
      <c r="DS44" s="177">
        <v>8165.8812512600007</v>
      </c>
      <c r="DT44" s="177">
        <v>8260.9904197100004</v>
      </c>
      <c r="DU44" s="177">
        <v>8647.8423638700006</v>
      </c>
      <c r="DV44" s="177">
        <v>8643.4561872099985</v>
      </c>
      <c r="DW44" s="177">
        <v>9424.3679649500009</v>
      </c>
      <c r="DX44" s="177">
        <v>9551.5281976799979</v>
      </c>
      <c r="DY44" s="177">
        <v>9843.6364013500006</v>
      </c>
      <c r="DZ44" s="177">
        <v>10891.385319319999</v>
      </c>
      <c r="EA44" s="177">
        <v>10162.50715327</v>
      </c>
      <c r="EB44" s="177">
        <v>14537.617704939999</v>
      </c>
      <c r="EC44" s="177">
        <v>11024.503392410001</v>
      </c>
      <c r="ED44" s="177">
        <v>11118.273338370002</v>
      </c>
      <c r="EE44" s="177">
        <v>13269</v>
      </c>
      <c r="EF44" s="177">
        <v>12111</v>
      </c>
      <c r="EG44" s="177">
        <v>13527</v>
      </c>
      <c r="EH44" s="177">
        <v>13071.03947225</v>
      </c>
      <c r="EI44" s="177">
        <v>14253.771567219999</v>
      </c>
      <c r="EJ44" s="177">
        <v>14396.08350124</v>
      </c>
    </row>
    <row r="45" spans="1:140" s="180" customFormat="1" ht="18" customHeight="1" thickTop="1" x14ac:dyDescent="0.25">
      <c r="A45" s="178" t="s">
        <v>27</v>
      </c>
      <c r="B45" s="179"/>
      <c r="C45" s="179"/>
      <c r="D45" s="179"/>
      <c r="F45" s="181"/>
      <c r="G45" s="181"/>
      <c r="H45" s="181"/>
      <c r="I45" s="182"/>
      <c r="J45" s="182"/>
      <c r="K45" s="182"/>
    </row>
    <row r="46" spans="1:140" s="180" customFormat="1" ht="18" customHeight="1" x14ac:dyDescent="0.25">
      <c r="A46" s="178" t="s">
        <v>28</v>
      </c>
      <c r="B46" s="179"/>
      <c r="C46" s="179"/>
      <c r="D46" s="179"/>
      <c r="F46" s="181"/>
      <c r="G46" s="181"/>
      <c r="H46" s="181"/>
      <c r="I46" s="182"/>
      <c r="J46" s="182"/>
      <c r="K46" s="182"/>
      <c r="BH46" s="180" t="s">
        <v>29</v>
      </c>
    </row>
    <row r="47" spans="1:140" s="180" customFormat="1" ht="17.25" customHeight="1" x14ac:dyDescent="0.25">
      <c r="A47" s="178" t="s">
        <v>30</v>
      </c>
      <c r="B47" s="179"/>
      <c r="C47" s="179"/>
      <c r="D47" s="179"/>
      <c r="F47" s="181"/>
      <c r="G47" s="181"/>
      <c r="H47" s="181"/>
      <c r="I47" s="182"/>
      <c r="J47" s="182"/>
      <c r="K47" s="182"/>
    </row>
    <row r="48" spans="1:140" x14ac:dyDescent="0.25"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</row>
    <row r="52" spans="1:2" x14ac:dyDescent="0.25">
      <c r="A52" s="184"/>
      <c r="B52" s="184" t="s">
        <v>31</v>
      </c>
    </row>
    <row r="53" spans="1:2" x14ac:dyDescent="0.25">
      <c r="A53" s="184"/>
      <c r="B53" s="184" t="s">
        <v>32</v>
      </c>
    </row>
    <row r="54" spans="1:2" x14ac:dyDescent="0.25">
      <c r="A54" s="184"/>
      <c r="B54" s="184" t="s">
        <v>33</v>
      </c>
    </row>
    <row r="55" spans="1:2" x14ac:dyDescent="0.25">
      <c r="A55" s="184"/>
      <c r="B55" s="184" t="s">
        <v>34</v>
      </c>
    </row>
  </sheetData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31-32-33</vt:lpstr>
      <vt:lpstr>'31-32-33'!Print_Area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2023-11-08T09:42:01Z</dcterms:created>
  <dcterms:modified xsi:type="dcterms:W3CDTF">2023-11-08T09:42:21Z</dcterms:modified>
</cp:coreProperties>
</file>