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NewData set\To Upload\MSB\"/>
    </mc:Choice>
  </mc:AlternateContent>
  <bookViews>
    <workbookView xWindow="0" yWindow="0" windowWidth="25200" windowHeight="11880"/>
  </bookViews>
  <sheets>
    <sheet name="31-32-3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[1]Work_sect!#REF!</definedName>
    <definedName name="__123Graph_ACurrent" hidden="1">[2]CPIINDEX!$O$263:$O$310</definedName>
    <definedName name="__123Graph_AREER" hidden="1">[3]ER!#REF!</definedName>
    <definedName name="__123Graph_B" hidden="1">[1]Work_sect!#REF!</definedName>
    <definedName name="__123Graph_BCurrent" hidden="1">[2]CPIINDEX!$S$263:$S$310</definedName>
    <definedName name="__123Graph_BREER" hidden="1">[3]ER!#REF!</definedName>
    <definedName name="__123Graph_C" hidden="1">[1]Work_sect!#REF!</definedName>
    <definedName name="__123Graph_CREER" hidden="1">[3]ER!#REF!</definedName>
    <definedName name="__123Graph_D" hidden="1">[1]Work_sect!#REF!</definedName>
    <definedName name="__123Graph_E" hidden="1">[1]Work_sect!#REF!</definedName>
    <definedName name="__123Graph_F" hidden="1">[1]Work_sect!#REF!</definedName>
    <definedName name="__123Graph_X" hidden="1">[1]Work_sect!#REF!</definedName>
    <definedName name="__123Graph_XCurrent" hidden="1">[2]CPIINDEX!$B$263:$B$310</definedName>
    <definedName name="_10__123Graph_BChart_4A" hidden="1">[2]CPIINDEX!#REF!</definedName>
    <definedName name="_11__123Graph_BCPI_ER_LOG" hidden="1">[3]ER!#REF!</definedName>
    <definedName name="_12__123Graph_BIBA_IBRD" hidden="1">[3]WB!#REF!</definedName>
    <definedName name="_13__123Graph_XChart_1A" hidden="1">[2]CPIINDEX!$B$263:$B$310</definedName>
    <definedName name="_14__123Graph_XChart_2A" hidden="1">[2]CPIINDEX!$B$203:$B$310</definedName>
    <definedName name="_15__123Graph_XChart_3A" hidden="1">[2]CPIINDEX!$B$203:$B$310</definedName>
    <definedName name="_16__123Graph_XChart_4A" hidden="1">[2]CPIINDEX!$B$239:$B$298</definedName>
    <definedName name="_3__123Graph_AChart_1A" hidden="1">[2]CPIINDEX!$O$263:$O$310</definedName>
    <definedName name="_3__123Graph_ACPI_ER_LOG" hidden="1">[3]ER!#REF!</definedName>
    <definedName name="_4__123Graph_AChart_2A" hidden="1">[2]CPIINDEX!$K$203:$K$304</definedName>
    <definedName name="_4__123Graph_BCPI_ER_LOG" hidden="1">[3]ER!#REF!</definedName>
    <definedName name="_5__123Graph_AChart_3A" hidden="1">[2]CPIINDEX!$O$203:$O$304</definedName>
    <definedName name="_5__123Graph_BIBA_IBRD" hidden="1">[3]WB!#REF!</definedName>
    <definedName name="_6__123Graph_AChart_4A" hidden="1">[2]CPIINDEX!$O$239:$O$298</definedName>
    <definedName name="_7__123Graph_ACPI_ER_LOG" hidden="1">[3]ER!#REF!</definedName>
    <definedName name="_8__123Graph_BChart_1A" hidden="1">[2]CPIINDEX!$S$263:$S$310</definedName>
    <definedName name="_9__123Graph_BChart_3A" hidden="1">[2]CPIINDEX!#REF!</definedName>
    <definedName name="_Fill" hidden="1">#REF!</definedName>
    <definedName name="_Fill1" hidden="1">#REF!</definedName>
    <definedName name="_xlnm._FilterDatabase" hidden="1">[5]C!$P$428:$T$428</definedName>
    <definedName name="_Key1" hidden="1">'[6]Savings &amp; Invest.'!$M$5</definedName>
    <definedName name="_Key2" hidden="1">'[7]11 rev 94 '!#REF!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0</definedName>
    <definedName name="_Order2" hidden="1">0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'[8]COP FED'!#REF!</definedName>
    <definedName name="ACwvu.PLA2." hidden="1">'[8]COP FED'!$A$1:$N$49</definedName>
    <definedName name="anscount" hidden="1">2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" hidden="1">{#N/A,#N/A,TRUE,"Table1USD";#N/A,#N/A,TRUE,"Table1GBP"}</definedName>
    <definedName name="asdfasf" hidden="1">{#N/A,#N/A,FALSE,"INTERST"}</definedName>
    <definedName name="asdgb" hidden="1">{#N/A,#N/A,TRUE,"Table1USD";#N/A,#N/A,TRUE,"Table1GBP"}</definedName>
    <definedName name="BLPH1" hidden="1">'[9]Ex rate bloom'!$A$4</definedName>
    <definedName name="BLPH14" hidden="1">[10]Raw_1!#REF!</definedName>
    <definedName name="BLPH2" hidden="1">'[9]Ex rate bloom'!$D$4</definedName>
    <definedName name="BLPH3" hidden="1">'[9]Ex rate bloom'!$G$4</definedName>
    <definedName name="BLPH4" hidden="1">'[9]Ex rate bloom'!$J$4</definedName>
    <definedName name="BLPH5" hidden="1">'[9]Ex rate bloom'!$M$4</definedName>
    <definedName name="BLPH6" hidden="1">'[9]Ex rate bloom'!$P$4</definedName>
    <definedName name="BLPH7" hidden="1">'[9]Ex rate bloom'!$S$4</definedName>
    <definedName name="BLPH8" hidden="1">'[9]Ex rate bloom'!$V$4</definedName>
    <definedName name="BLPH80" hidden="1">'[11]Technology indices '!$A$4</definedName>
    <definedName name="BLPH81" hidden="1">'[11]Technology indices '!$E$4</definedName>
    <definedName name="BLPH82" hidden="1">'[11]Technology indices '!$I$4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hidden="1">{"Riqfin97",#N/A,FALSE,"Tran";"Riqfinpro",#N/A,FALSE,"Tran"}</definedName>
    <definedName name="CIQWBGuid" hidden="1">"69c6c1f5-b121-486a-aca7-1483f0c3521f"</definedName>
    <definedName name="contents2" hidden="1">[12]MSRV!#REF!</definedName>
    <definedName name="cp" hidden="1">'[13]C Summary'!#REF!</definedName>
    <definedName name="Cwvu.a." hidden="1">[14]BOP!$A$36:$IV$36,[14]BOP!$A$44:$IV$44,[14]BOP!$A$59:$IV$59,[14]BOP!#REF!,[14]BOP!#REF!,[14]BOP!$A$81:$IV$88</definedName>
    <definedName name="Cwvu.bop." hidden="1">[14]BOP!$A$36:$IV$36,[14]BOP!$A$44:$IV$44,[14]BOP!$A$59:$IV$59,[14]BOP!#REF!,[14]BOP!#REF!,[14]BOP!$A$81:$IV$88</definedName>
    <definedName name="Cwvu.bop.sr." hidden="1">[14]BOP!$A$36:$IV$36,[14]BOP!$A$44:$IV$44,[14]BOP!$A$59:$IV$59,[14]BOP!#REF!,[14]BOP!#REF!,[14]BOP!$A$81:$IV$88</definedName>
    <definedName name="Cwvu.bopsdr.sr." hidden="1">[14]BOP!$A$36:$IV$36,[14]BOP!$A$44:$IV$44,[14]BOP!$A$59:$IV$59,[14]BOP!#REF!,[14]BOP!#REF!,[14]BOP!$A$81:$IV$88</definedName>
    <definedName name="Cwvu.cotton." hidden="1">[14]BOP!$A$36:$IV$36,[14]BOP!$A$44:$IV$44,[14]BOP!$A$59:$IV$59,[14]BOP!#REF!,[14]BOP!#REF!,[14]BOP!$A$79:$IV$79,[14]BOP!$A$81:$IV$88,[14]BOP!#REF!</definedName>
    <definedName name="Cwvu.cottonall." hidden="1">[14]BOP!$A$36:$IV$36,[14]BOP!$A$44:$IV$44,[14]BOP!$A$59:$IV$59,[14]BOP!#REF!,[14]BOP!#REF!,[14]BOP!$A$79:$IV$79,[14]BOP!$A$81:$IV$88</definedName>
    <definedName name="Cwvu.exportdetails." hidden="1">[14]BOP!$A$36:$IV$36,[14]BOP!$A$44:$IV$44,[14]BOP!$A$59:$IV$59,[14]BOP!#REF!,[14]BOP!#REF!,[14]BOP!$A$79:$IV$79,[14]BOP!#REF!</definedName>
    <definedName name="Cwvu.exports." hidden="1">[14]BOP!$A$36:$IV$36,[14]BOP!$A$44:$IV$44,[14]BOP!$A$59:$IV$59,[14]BOP!#REF!,[14]BOP!#REF!,[14]BOP!$A$79:$IV$79,[14]BOP!$A$81:$IV$88,[14]BOP!#REF!</definedName>
    <definedName name="Cwvu.gold." hidden="1">[14]BOP!$A$36:$IV$36,[14]BOP!$A$44:$IV$44,[14]BOP!$A$59:$IV$59,[14]BOP!#REF!,[14]BOP!#REF!,[14]BOP!$A$79:$IV$79,[14]BOP!$A$81:$IV$88,[14]BOP!#REF!</definedName>
    <definedName name="Cwvu.goldall." hidden="1">[14]BOP!$A$36:$IV$36,[14]BOP!$A$44:$IV$44,[14]BOP!$A$59:$IV$59,[14]BOP!#REF!,[14]BOP!#REF!,[14]BOP!$A$79:$IV$79,[14]BOP!$A$81:$IV$88,[14]BOP!#REF!</definedName>
    <definedName name="Cwvu.imports." hidden="1">[14]BOP!$A$36:$IV$36,[14]BOP!$A$44:$IV$44,[14]BOP!$A$59:$IV$59,[14]BOP!#REF!,[14]BOP!#REF!,[14]BOP!$A$79:$IV$79,[14]BOP!$A$81:$IV$88,[14]BOP!#REF!,[14]BOP!#REF!</definedName>
    <definedName name="Cwvu.importsall." hidden="1">[14]BOP!$A$36:$IV$36,[14]BOP!$A$44:$IV$44,[14]BOP!$A$59:$IV$59,[14]BOP!#REF!,[14]BOP!#REF!,[14]BOP!$A$79:$IV$79,[14]BOP!$A$81:$IV$88,[14]BOP!#REF!,[14]BOP!#REF!</definedName>
    <definedName name="Cwvu.Print." hidden="1">[15]Indic!$A$109:$IV$109,[15]Indic!$A$196:$IV$197,[15]Indic!$A$208:$IV$209,[15]Indic!$A$217:$IV$218</definedName>
    <definedName name="Cwvu.tot." hidden="1">[14]BOP!$A$36:$IV$36,[14]BOP!$A$44:$IV$44,[14]BOP!$A$59:$IV$59,[14]BOP!#REF!,[14]BOP!#REF!,[14]BOP!$A$79:$IV$79</definedName>
    <definedName name="dd" hidden="1">{"Riqfin97",#N/A,FALSE,"Tran";"Riqfinpro",#N/A,FALSE,"Tran"}</definedName>
    <definedName name="dg" hidden="1">{#N/A,#N/A,TRUE,"Table1USD";#N/A,#N/A,TRUE,"Table1GBP"}</definedName>
    <definedName name="dr" hidden="1">{#N/A,#N/A,TRUE,"Table1USD";#N/A,#N/A,TRUE,"Table1GBP"}</definedName>
    <definedName name="dsfgds" hidden="1">#REF!</definedName>
    <definedName name="eee" hidden="1">{"Tab1",#N/A,FALSE,"P";"Tab2",#N/A,FALSE,"P"}</definedName>
    <definedName name="eretuytu" hidden="1">#REF!</definedName>
    <definedName name="ergferger" hidden="1">{"Main Economic Indicators",#N/A,FALSE,"C"}</definedName>
    <definedName name="f" hidden="1">{"Main Economic Indicators",#N/A,FALSE,"C"}</definedName>
    <definedName name="fgdgdgdtf" hidden="1">#REF!</definedName>
    <definedName name="Financing" hidden="1">{"Tab1",#N/A,FALSE,"P";"Tab2",#N/A,FALSE,"P"}</definedName>
    <definedName name="gb" hidden="1">{#N/A,#N/A,TRUE,"Table1USD";#N/A,#N/A,TRUE,"Table1GBP"}</definedName>
    <definedName name="ggg" hidden="1">{"Riqfin97",#N/A,FALSE,"Tran";"Riqfinpro",#N/A,FALSE,"Tran"}</definedName>
    <definedName name="ggggg" hidden="1">'[16]J(Priv.Cap)'!#REF!</definedName>
    <definedName name="ghfghfgh" hidden="1">#REF!</definedName>
    <definedName name="guyana1003" hidden="1">{"Main Economic Indicators",#N/A,FALSE,"C"}</definedName>
    <definedName name="hhh" hidden="1">'[17]J(Priv.Cap)'!#REF!</definedName>
    <definedName name="hjsadg" hidden="1">{#N/A,#N/A,TRUE,"Table1USD";#N/A,#N/A,TRUE,"Table1GBP"}</definedName>
    <definedName name="HTML_CodePage" hidden="1">1252</definedName>
    <definedName name="HTML_Control" hidden="1">{"'net change'!$A$4:$EL$14"}</definedName>
    <definedName name="HTML_Description" hidden="1">""</definedName>
    <definedName name="HTML_Email" hidden="1">""</definedName>
    <definedName name="HTML_Header" hidden="1">"net change"</definedName>
    <definedName name="HTML_LastUpdate" hidden="1">"3/23/04"</definedName>
    <definedName name="HTML_LineAfter" hidden="1">FALSE</definedName>
    <definedName name="HTML_LineBefore" hidden="1">FALSE</definedName>
    <definedName name="HTML_Name" hidden="1">"CIB"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"SERIES NET CHANGE"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II_12M_RETURN" hidden="1">"c25807"</definedName>
    <definedName name="IQ_FII_3M_RETURN" hidden="1">"c25808"</definedName>
    <definedName name="IQ_FII_6M_RETURN" hidden="1">"c25809"</definedName>
    <definedName name="IQ_FII_AVGBIDSPREAD" hidden="1">"c25820"</definedName>
    <definedName name="IQ_FII_CONVEX" hidden="1">"c25799"</definedName>
    <definedName name="IQ_FII_COUPON" hidden="1">"c25800"</definedName>
    <definedName name="IQ_FII_DAILY_RETURN" hidden="1">"c25810"</definedName>
    <definedName name="IQ_FII_DURTW" hidden="1">"c25802"</definedName>
    <definedName name="IQ_FII_EXCESS_RETURN" hidden="1">"c25819"</definedName>
    <definedName name="IQ_FII_INDEXPRICE" hidden="1">"c25806"</definedName>
    <definedName name="IQ_FII_MATURITY" hidden="1">"c25804"</definedName>
    <definedName name="IQ_FII_MODDUR" hidden="1">"c25801"</definedName>
    <definedName name="IQ_FII_MTD_RETURN_COUPON" hidden="1">"c25813"</definedName>
    <definedName name="IQ_FII_MTD_RETURN_CURRENCY" hidden="1">"c25814"</definedName>
    <definedName name="IQ_FII_MTD_RETURN_PAYDOWN" hidden="1">"c25815"</definedName>
    <definedName name="IQ_FII_MTD_RETURN_PRICE" hidden="1">"c25816"</definedName>
    <definedName name="IQ_FII_MTD_RETURN_TOTAL" hidden="1">"c25812"</definedName>
    <definedName name="IQ_FII_MV" hidden="1">"c25803"</definedName>
    <definedName name="IQ_FII_NUMISSUE" hidden="1">"c25805"</definedName>
    <definedName name="IQ_FII_OAS" hidden="1">"c25798"</definedName>
    <definedName name="IQ_FII_RETURN_INCEPTION" hidden="1">"c25811"</definedName>
    <definedName name="IQ_FII_YTD_RETURN" hidden="1">"c25817"</definedName>
    <definedName name="IQ_FII_YTW" hidden="1">"c25818"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CP_CDS_MDS_DATE" hidden="1">"c27273"</definedName>
    <definedName name="IQ_GCP_CDS_MDS_SCORE" hidden="1">"c27272"</definedName>
    <definedName name="IQ_GCP_CDS_MDS_Z_SCORE" hidden="1">"c27274"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DEX_PROVIDED_DIVIDEND" hidden="1">"c19252"</definedName>
    <definedName name="IQ_INDEXCONSTITUENT_CLOSEPRICE" hidden="1">"c19241"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41220.3293634259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jj" hidden="1">[18]M!#REF!</definedName>
    <definedName name="jjjjjj" hidden="1">'[16]J(Priv.Cap)'!#REF!</definedName>
    <definedName name="js" hidden="1">{#N/A,#N/A,TRUE,"Table1USD";#N/A,#N/A,TRUE,"Table1GBP"}</definedName>
    <definedName name="kk" hidden="1">{"Tab1",#N/A,FALSE,"P";"Tab2",#N/A,FALSE,"P"}</definedName>
    <definedName name="kkk" hidden="1">{"WEO",#N/A,FALSE,"Data";"PRI",#N/A,FALSE,"Data";"QUA",#N/A,FALSE,"Data"}</definedName>
    <definedName name="kkkk" hidden="1">[19]M!#REF!</definedName>
    <definedName name="llll" hidden="1">[18]M!#REF!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m" hidden="1">{"Riqfin97",#N/A,FALSE,"Tran";"Riqfinpro",#N/A,FALSE,"Tran"}</definedName>
    <definedName name="mmmm" hidden="1">{"Tab1",#N/A,FALSE,"P";"Tab2",#N/A,FALSE,"P"}</definedName>
    <definedName name="Msurvey" hidden="1">{#N/A,#N/A,FALSE,"report1"}</definedName>
    <definedName name="nn" hidden="1">{"Riqfin97",#N/A,FALSE,"Tran";"Riqfinpro",#N/A,FALSE,"Tran"}</definedName>
    <definedName name="nnga" hidden="1">#REF!</definedName>
    <definedName name="nnn" hidden="1">{"Tab1",#N/A,FALSE,"P";"Tab2",#N/A,FALSE,"P"}</definedName>
    <definedName name="oo" hidden="1">{"Riqfin97",#N/A,FALSE,"Tran";"Riqfinpro",#N/A,FALSE,"Tran"}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s_debt" hidden="1">'[20]2'!#REF!</definedName>
    <definedName name="ppim" hidden="1">#REF!</definedName>
    <definedName name="_xlnm.Print_Area" localSheetId="0">'31-32-33'!$A$1:$DP$44</definedName>
    <definedName name="_xlnm.Print_Area">#REF!</definedName>
    <definedName name="_xlnm.Print_Titles">#REF!,#REF!</definedName>
    <definedName name="rn" hidden="1">{#N/A,#N/A,TRUE,"Table1USD";#N/A,#N/A,TRUE,"Table1GBP"}</definedName>
    <definedName name="rr" hidden="1">{"Riqfin97",#N/A,FALSE,"Tran";"Riqfinpro",#N/A,FALSE,"Tran"}</definedName>
    <definedName name="rtre" hidden="1">{"Main Economic Indicators",#N/A,FALSE,"C"}</definedName>
    <definedName name="Rwvu.PLA2." hidden="1">'[8]COP FED'!#REF!</definedName>
    <definedName name="Rwvu.Print." hidden="1">#N/A</definedName>
    <definedName name="SAPBEXrevision" hidden="1">1</definedName>
    <definedName name="SAPBEXsysID" hidden="1">"BWP"</definedName>
    <definedName name="SAPBEXwbID" hidden="1">"3JWNKPJPDI66MGYD92LLP8GMR"</definedName>
    <definedName name="sdf" hidden="1">{"Main Economic Indicators",#N/A,FALSE,"C"}</definedName>
    <definedName name="sencount" hidden="1">2</definedName>
    <definedName name="sgd">#REF!</definedName>
    <definedName name="statistics" hidden="1">#REF!</definedName>
    <definedName name="Statistics1" hidden="1">#REF!</definedName>
    <definedName name="statistics2" hidden="1">#REF!</definedName>
    <definedName name="Swvu.PLA1." hidden="1">'[8]COP FED'!#REF!</definedName>
    <definedName name="Swvu.PLA2." hidden="1">'[8]COP FED'!$A$1:$N$49</definedName>
    <definedName name="T0" hidden="1">{"Main Economic Indicators",#N/A,FALSE,"C"}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tt" hidden="1">{"PRI",#N/A,FALSE,"Data";"QUA",#N/A,FALSE,"Data";"STR",#N/A,FALSE,"Data";"VAL",#N/A,FALSE,"Data";"WEO",#N/A,FALSE,"Data";"WGT",#N/A,FALSE,"Data"}</definedName>
    <definedName name="ttttt" hidden="1">[18]M!#REF!</definedName>
    <definedName name="tuiuoo" hidden="1">#REF!</definedName>
    <definedName name="usd">#REF!</definedName>
    <definedName name="uu" hidden="1">{"Riqfin97",#N/A,FALSE,"Tran";"Riqfinpro",#N/A,FALSE,"Tran"}</definedName>
    <definedName name="uuu" hidden="1">{"WEO",#N/A,FALSE,"Data";"PRI",#N/A,FALSE,"Data";"QUA",#N/A,FALSE,"Data"}</definedName>
    <definedName name="what" hidden="1">{"Main Economic Indicators",#N/A,FALSE,"C"}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BANKS." hidden="1">{#N/A,#N/A,FALSE,"BANKS"}</definedName>
    <definedName name="wrn.BMA." hidden="1">{"3",#N/A,FALSE,"BASE MONETARIA";"4",#N/A,FALSE,"BASE MONETARIA"}</definedName>
    <definedName name="wrn.BOP." hidden="1">{#N/A,#N/A,FALSE,"BOP"}</definedName>
    <definedName name="wrn.BOP_MIDTERM." hidden="1">{"BOP_TAB",#N/A,FALSE,"N";"MIDTERM_TAB",#N/A,FALSE,"O"}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Dept._.reporting.">{#N/A,#N/A,TRUE,"Table1USD";#N/A,#N/A,TRUE,"Table1GBP"}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ain._.Economic._.Indicators." hidden="1">{"Main Economic Indicators",#N/A,FALSE,"C"}</definedName>
    <definedName name="wrn.MBAD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MUS_RED_May02." hidden="1">{"RED_T7",#N/A,FALSE,"RED7";"RED_T8",#N/A,FALSE,"RED8";"RED_T9",#N/A,FALSE,"RED9";"RED_T10A",#N/A,FALSE,"RED10";"RED_T10B",#N/A,FALSE,"RED10";"RED_T11",#N/A,FALSE,"RED11";"RED_T12",#N/A,FALSE,"RED12";"RED_T13",#N/A,FALSE,"RED13";"RED_T14",#N/A,FALSE,"RED14";"RED_T15",#N/A,FALSE,"RED15";"RED_T16A",#N/A,FALSE,"RED16";"RED_T16B",#N/A,FALSE,"RED16";"RED_T17",#N/A,FALSE,"RED17";"RED_T18",#N/A,FALSE,"RED18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ASMON." hidden="1">{"1",#N/A,FALSE,"Pasivos Mon";"2",#N/A,FALSE,"Pasivos Mon"}</definedName>
    <definedName name="wrn.PCPI." hidden="1">{#N/A,#N/A,FALSE,"PCPI"}</definedName>
    <definedName name="wrn.PENSION." hidden="1">{#N/A,#N/A,FALSE,"PENSION"}</definedName>
    <definedName name="wrn.Program." hidden="1">{"Tab1",#N/A,FALSE,"P";"Tab2",#N/A,FALSE,"P"}</definedName>
    <definedName name="wrn.PRUDENT." hidden="1">{#N/A,#N/A,FALSE,"PRUDENT"}</definedName>
    <definedName name="wrn.PUBLEXP." hidden="1">{#N/A,#N/A,FALSE,"PUBLEXP"}</definedName>
    <definedName name="wrn.Red_Mus_May02." hidden="1">{"RED_T21",#N/A,FALSE,"RED21";"RED_T22",#N/A,FALSE,"RED22";"RED_T23",#N/A,FALSE,"RED23";"RED_T24",#N/A,FALSE,"RED24";"RED_T25",#N/A,FALSE,"RED25";"RED_T26",#N/A,FALSE,"RED26";"RED_T27",#N/A,FALSE,"RED27";"RED_T28",#N/A,FALSE,"RED28";"RED_T29A",#N/A,FALSE,"RED29";"RED_T29B",#N/A,FALSE,"RED29"}</definedName>
    <definedName name="wrn.red97." hidden="1">{"red33",#N/A,FALSE,"Sheet1"}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Riqfin." hidden="1">{"Riqfin97",#N/A,FALSE,"Tran";"Riqfinpro",#N/A,FALSE,"Tran"}</definedName>
    <definedName name="wrn.st1." hidden="1">{"ST1",#N/A,FALSE,"SOURCE"}</definedName>
    <definedName name="wrn.STAFF_REPORT_TABLES." hidden="1">{"SR_tbs",#N/A,FALSE,"MGSSEI";"SR_tbs",#N/A,FALSE,"MGSBOX";"SR_tbs",#N/A,FALSE,"MGSOCIND"}</definedName>
    <definedName name="wrn.STATE." hidden="1">{#N/A,#N/A,FALSE,"STATE"}</definedName>
    <definedName name="wrn.tab2." hidden="1">{#N/A,#N/A,FALSE,"report1"}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wwwww" hidden="1">#REF!</definedName>
    <definedName name="xau">#REF!</definedName>
    <definedName name="xxxx" hidden="1">{"Riqfin97",#N/A,FALSE,"Tran";"Riqfinpro",#N/A,FALSE,"Tran"}</definedName>
    <definedName name="yyyy" hidden="1">{"Riqfin97",#N/A,FALSE,"Tran";"Riqfinpro",#N/A,FALSE,"Tran"}</definedName>
    <definedName name="Z_00C67BFA_FEDD_11D1_98B3_00C04FC96ABD_.wvu.Rows" hidden="1">[14]BOP!$A$36:$IV$36,[14]BOP!$A$44:$IV$44,[14]BOP!$A$59:$IV$59,[14]BOP!#REF!,[14]BOP!#REF!,[14]BOP!$A$81:$IV$88</definedName>
    <definedName name="Z_00C67BFB_FEDD_11D1_98B3_00C04FC96ABD_.wvu.Rows" hidden="1">[14]BOP!$A$36:$IV$36,[14]BOP!$A$44:$IV$44,[14]BOP!$A$59:$IV$59,[14]BOP!#REF!,[14]BOP!#REF!,[14]BOP!$A$81:$IV$88</definedName>
    <definedName name="Z_00C67BFC_FEDD_11D1_98B3_00C04FC96ABD_.wvu.Rows" hidden="1">[14]BOP!$A$36:$IV$36,[14]BOP!$A$44:$IV$44,[14]BOP!$A$59:$IV$59,[14]BOP!#REF!,[14]BOP!#REF!,[14]BOP!$A$81:$IV$88</definedName>
    <definedName name="Z_00C67BFD_FEDD_11D1_98B3_00C04FC96ABD_.wvu.Rows" hidden="1">[14]BOP!$A$36:$IV$36,[14]BOP!$A$44:$IV$44,[14]BOP!$A$59:$IV$59,[14]BOP!#REF!,[14]BOP!#REF!,[14]BOP!$A$81:$IV$88</definedName>
    <definedName name="Z_00C67BFE_FEDD_11D1_98B3_00C04FC96ABD_.wvu.Rows" hidden="1">[14]BOP!$A$36:$IV$36,[14]BOP!$A$44:$IV$44,[14]BOP!$A$59:$IV$59,[14]BOP!#REF!,[14]BOP!#REF!,[14]BOP!$A$79:$IV$79,[14]BOP!$A$81:$IV$88,[14]BOP!#REF!</definedName>
    <definedName name="Z_00C67BFF_FEDD_11D1_98B3_00C04FC96ABD_.wvu.Rows" hidden="1">[14]BOP!$A$36:$IV$36,[14]BOP!$A$44:$IV$44,[14]BOP!$A$59:$IV$59,[14]BOP!#REF!,[14]BOP!#REF!,[14]BOP!$A$79:$IV$79,[14]BOP!$A$81:$IV$88</definedName>
    <definedName name="Z_00C67C00_FEDD_11D1_98B3_00C04FC96ABD_.wvu.Rows" hidden="1">[14]BOP!$A$36:$IV$36,[14]BOP!$A$44:$IV$44,[14]BOP!$A$59:$IV$59,[14]BOP!#REF!,[14]BOP!#REF!,[14]BOP!$A$79:$IV$79,[14]BOP!#REF!</definedName>
    <definedName name="Z_00C67C01_FEDD_11D1_98B3_00C04FC96ABD_.wvu.Rows" hidden="1">[14]BOP!$A$36:$IV$36,[14]BOP!$A$44:$IV$44,[14]BOP!$A$59:$IV$59,[14]BOP!#REF!,[14]BOP!#REF!,[14]BOP!$A$79:$IV$79,[14]BOP!$A$81:$IV$88,[14]BOP!#REF!</definedName>
    <definedName name="Z_00C67C02_FEDD_11D1_98B3_00C04FC96ABD_.wvu.Rows" hidden="1">[14]BOP!$A$36:$IV$36,[14]BOP!$A$44:$IV$44,[14]BOP!$A$59:$IV$59,[14]BOP!#REF!,[14]BOP!#REF!,[14]BOP!$A$79:$IV$79,[14]BOP!$A$81:$IV$88,[14]BOP!#REF!</definedName>
    <definedName name="Z_00C67C03_FEDD_11D1_98B3_00C04FC96ABD_.wvu.Rows" hidden="1">[14]BOP!$A$36:$IV$36,[14]BOP!$A$44:$IV$44,[14]BOP!$A$59:$IV$59,[14]BOP!#REF!,[14]BOP!#REF!,[14]BOP!$A$79:$IV$79,[14]BOP!$A$81:$IV$88,[14]BOP!#REF!</definedName>
    <definedName name="Z_00C67C05_FEDD_11D1_98B3_00C04FC96ABD_.wvu.Rows" hidden="1">[14]BOP!$A$36:$IV$36,[14]BOP!$A$44:$IV$44,[14]BOP!$A$59:$IV$59,[14]BOP!#REF!,[14]BOP!#REF!,[14]BOP!$A$79:$IV$79,[14]BOP!$A$81:$IV$88,[14]BOP!#REF!,[14]BOP!#REF!</definedName>
    <definedName name="Z_00C67C06_FEDD_11D1_98B3_00C04FC96ABD_.wvu.Rows" hidden="1">[14]BOP!$A$36:$IV$36,[14]BOP!$A$44:$IV$44,[14]BOP!$A$59:$IV$59,[14]BOP!#REF!,[14]BOP!#REF!,[14]BOP!$A$79:$IV$79,[14]BOP!$A$81:$IV$88,[14]BOP!#REF!,[14]BOP!#REF!</definedName>
    <definedName name="Z_00C67C07_FEDD_11D1_98B3_00C04FC96ABD_.wvu.Rows" hidden="1">[14]BOP!$A$36:$IV$36,[14]BOP!$A$44:$IV$44,[14]BOP!$A$59:$IV$59,[14]BOP!#REF!,[14]BOP!#REF!,[14]BOP!$A$79:$IV$79</definedName>
    <definedName name="Z_112039D0_FF0B_11D1_98B3_00C04FC96ABD_.wvu.Rows" hidden="1">[14]BOP!$A$36:$IV$36,[14]BOP!$A$44:$IV$44,[14]BOP!$A$59:$IV$59,[14]BOP!#REF!,[14]BOP!#REF!,[14]BOP!$A$81:$IV$88</definedName>
    <definedName name="Z_112039D1_FF0B_11D1_98B3_00C04FC96ABD_.wvu.Rows" hidden="1">[14]BOP!$A$36:$IV$36,[14]BOP!$A$44:$IV$44,[14]BOP!$A$59:$IV$59,[14]BOP!#REF!,[14]BOP!#REF!,[14]BOP!$A$81:$IV$88</definedName>
    <definedName name="Z_112039D2_FF0B_11D1_98B3_00C04FC96ABD_.wvu.Rows" hidden="1">[14]BOP!$A$36:$IV$36,[14]BOP!$A$44:$IV$44,[14]BOP!$A$59:$IV$59,[14]BOP!#REF!,[14]BOP!#REF!,[14]BOP!$A$81:$IV$88</definedName>
    <definedName name="Z_112039D3_FF0B_11D1_98B3_00C04FC96ABD_.wvu.Rows" hidden="1">[14]BOP!$A$36:$IV$36,[14]BOP!$A$44:$IV$44,[14]BOP!$A$59:$IV$59,[14]BOP!#REF!,[14]BOP!#REF!,[14]BOP!$A$81:$IV$88</definedName>
    <definedName name="Z_112039D4_FF0B_11D1_98B3_00C04FC96ABD_.wvu.Rows" hidden="1">[14]BOP!$A$36:$IV$36,[14]BOP!$A$44:$IV$44,[14]BOP!$A$59:$IV$59,[14]BOP!#REF!,[14]BOP!#REF!,[14]BOP!$A$79:$IV$79,[14]BOP!$A$81:$IV$88,[14]BOP!#REF!</definedName>
    <definedName name="Z_112039D5_FF0B_11D1_98B3_00C04FC96ABD_.wvu.Rows" hidden="1">[14]BOP!$A$36:$IV$36,[14]BOP!$A$44:$IV$44,[14]BOP!$A$59:$IV$59,[14]BOP!#REF!,[14]BOP!#REF!,[14]BOP!$A$79:$IV$79,[14]BOP!$A$81:$IV$88</definedName>
    <definedName name="Z_112039D6_FF0B_11D1_98B3_00C04FC96ABD_.wvu.Rows" hidden="1">[14]BOP!$A$36:$IV$36,[14]BOP!$A$44:$IV$44,[14]BOP!$A$59:$IV$59,[14]BOP!#REF!,[14]BOP!#REF!,[14]BOP!$A$79:$IV$79,[14]BOP!#REF!</definedName>
    <definedName name="Z_112039D7_FF0B_11D1_98B3_00C04FC96ABD_.wvu.Rows" hidden="1">[14]BOP!$A$36:$IV$36,[14]BOP!$A$44:$IV$44,[14]BOP!$A$59:$IV$59,[14]BOP!#REF!,[14]BOP!#REF!,[14]BOP!$A$79:$IV$79,[14]BOP!$A$81:$IV$88,[14]BOP!#REF!</definedName>
    <definedName name="Z_112039D8_FF0B_11D1_98B3_00C04FC96ABD_.wvu.Rows" hidden="1">[14]BOP!$A$36:$IV$36,[14]BOP!$A$44:$IV$44,[14]BOP!$A$59:$IV$59,[14]BOP!#REF!,[14]BOP!#REF!,[14]BOP!$A$79:$IV$79,[14]BOP!$A$81:$IV$88,[14]BOP!#REF!</definedName>
    <definedName name="Z_112039D9_FF0B_11D1_98B3_00C04FC96ABD_.wvu.Rows" hidden="1">[14]BOP!$A$36:$IV$36,[14]BOP!$A$44:$IV$44,[14]BOP!$A$59:$IV$59,[14]BOP!#REF!,[14]BOP!#REF!,[14]BOP!$A$79:$IV$79,[14]BOP!$A$81:$IV$88,[14]BOP!#REF!</definedName>
    <definedName name="Z_112039DB_FF0B_11D1_98B3_00C04FC96ABD_.wvu.Rows" hidden="1">[14]BOP!$A$36:$IV$36,[14]BOP!$A$44:$IV$44,[14]BOP!$A$59:$IV$59,[14]BOP!#REF!,[14]BOP!#REF!,[14]BOP!$A$79:$IV$79,[14]BOP!$A$81:$IV$88,[14]BOP!#REF!,[14]BOP!#REF!</definedName>
    <definedName name="Z_112039DC_FF0B_11D1_98B3_00C04FC96ABD_.wvu.Rows" hidden="1">[14]BOP!$A$36:$IV$36,[14]BOP!$A$44:$IV$44,[14]BOP!$A$59:$IV$59,[14]BOP!#REF!,[14]BOP!#REF!,[14]BOP!$A$79:$IV$79,[14]BOP!$A$81:$IV$88,[14]BOP!#REF!,[14]BOP!#REF!</definedName>
    <definedName name="Z_112039DD_FF0B_11D1_98B3_00C04FC96ABD_.wvu.Rows" hidden="1">[14]BOP!$A$36:$IV$36,[14]BOP!$A$44:$IV$44,[14]BOP!$A$59:$IV$59,[14]BOP!#REF!,[14]BOP!#REF!,[14]BOP!$A$79:$IV$79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1F4C2007_FFA7_11D1_98B6_00C04FC96ABD_.wvu.Rows" hidden="1">[14]BOP!$A$36:$IV$36,[14]BOP!$A$44:$IV$44,[14]BOP!$A$59:$IV$59,[14]BOP!#REF!,[14]BOP!#REF!,[14]BOP!$A$81:$IV$88</definedName>
    <definedName name="Z_1F4C2008_FFA7_11D1_98B6_00C04FC96ABD_.wvu.Rows" hidden="1">[14]BOP!$A$36:$IV$36,[14]BOP!$A$44:$IV$44,[14]BOP!$A$59:$IV$59,[14]BOP!#REF!,[14]BOP!#REF!,[14]BOP!$A$81:$IV$88</definedName>
    <definedName name="Z_1F4C2009_FFA7_11D1_98B6_00C04FC96ABD_.wvu.Rows" hidden="1">[14]BOP!$A$36:$IV$36,[14]BOP!$A$44:$IV$44,[14]BOP!$A$59:$IV$59,[14]BOP!#REF!,[14]BOP!#REF!,[14]BOP!$A$81:$IV$88</definedName>
    <definedName name="Z_1F4C200A_FFA7_11D1_98B6_00C04FC96ABD_.wvu.Rows" hidden="1">[14]BOP!$A$36:$IV$36,[14]BOP!$A$44:$IV$44,[14]BOP!$A$59:$IV$59,[14]BOP!#REF!,[14]BOP!#REF!,[14]BOP!$A$81:$IV$88</definedName>
    <definedName name="Z_1F4C200B_FFA7_11D1_98B6_00C04FC96ABD_.wvu.Rows" hidden="1">[14]BOP!$A$36:$IV$36,[14]BOP!$A$44:$IV$44,[14]BOP!$A$59:$IV$59,[14]BOP!#REF!,[14]BOP!#REF!,[14]BOP!$A$79:$IV$79,[14]BOP!$A$81:$IV$88,[14]BOP!#REF!</definedName>
    <definedName name="Z_1F4C200C_FFA7_11D1_98B6_00C04FC96ABD_.wvu.Rows" hidden="1">[14]BOP!$A$36:$IV$36,[14]BOP!$A$44:$IV$44,[14]BOP!$A$59:$IV$59,[14]BOP!#REF!,[14]BOP!#REF!,[14]BOP!$A$79:$IV$79,[14]BOP!$A$81:$IV$88</definedName>
    <definedName name="Z_1F4C200D_FFA7_11D1_98B6_00C04FC96ABD_.wvu.Rows" hidden="1">[14]BOP!$A$36:$IV$36,[14]BOP!$A$44:$IV$44,[14]BOP!$A$59:$IV$59,[14]BOP!#REF!,[14]BOP!#REF!,[14]BOP!$A$79:$IV$79,[14]BOP!#REF!</definedName>
    <definedName name="Z_1F4C200E_FFA7_11D1_98B6_00C04FC96ABD_.wvu.Rows" hidden="1">[14]BOP!$A$36:$IV$36,[14]BOP!$A$44:$IV$44,[14]BOP!$A$59:$IV$59,[14]BOP!#REF!,[14]BOP!#REF!,[14]BOP!$A$79:$IV$79,[14]BOP!$A$81:$IV$88,[14]BOP!#REF!</definedName>
    <definedName name="Z_1F4C200F_FFA7_11D1_98B6_00C04FC96ABD_.wvu.Rows" hidden="1">[14]BOP!$A$36:$IV$36,[14]BOP!$A$44:$IV$44,[14]BOP!$A$59:$IV$59,[14]BOP!#REF!,[14]BOP!#REF!,[14]BOP!$A$79:$IV$79,[14]BOP!$A$81:$IV$88,[14]BOP!#REF!</definedName>
    <definedName name="Z_1F4C2010_FFA7_11D1_98B6_00C04FC96ABD_.wvu.Rows" hidden="1">[14]BOP!$A$36:$IV$36,[14]BOP!$A$44:$IV$44,[14]BOP!$A$59:$IV$59,[14]BOP!#REF!,[14]BOP!#REF!,[14]BOP!$A$79:$IV$79,[14]BOP!$A$81:$IV$88,[14]BOP!#REF!</definedName>
    <definedName name="Z_1F4C2012_FFA7_11D1_98B6_00C04FC96ABD_.wvu.Rows" hidden="1">[14]BOP!$A$36:$IV$36,[14]BOP!$A$44:$IV$44,[14]BOP!$A$59:$IV$59,[14]BOP!#REF!,[14]BOP!#REF!,[14]BOP!$A$79:$IV$79,[14]BOP!$A$81:$IV$88,[14]BOP!#REF!,[14]BOP!#REF!</definedName>
    <definedName name="Z_1F4C2013_FFA7_11D1_98B6_00C04FC96ABD_.wvu.Rows" hidden="1">[14]BOP!$A$36:$IV$36,[14]BOP!$A$44:$IV$44,[14]BOP!$A$59:$IV$59,[14]BOP!#REF!,[14]BOP!#REF!,[14]BOP!$A$79:$IV$79,[14]BOP!$A$81:$IV$88,[14]BOP!#REF!,[14]BOP!#REF!</definedName>
    <definedName name="Z_1F4C2014_FFA7_11D1_98B6_00C04FC96ABD_.wvu.Rows" hidden="1">[14]BOP!$A$36:$IV$36,[14]BOP!$A$44:$IV$44,[14]BOP!$A$59:$IV$59,[14]BOP!#REF!,[14]BOP!#REF!,[14]BOP!$A$79:$IV$79</definedName>
    <definedName name="Z_49B0A4B0_963B_11D1_BFD1_00A02466B680_.wvu.Rows" hidden="1">[14]BOP!$A$36:$IV$36,[14]BOP!$A$44:$IV$44,[14]BOP!$A$59:$IV$59,[14]BOP!#REF!,[14]BOP!#REF!,[14]BOP!$A$81:$IV$88</definedName>
    <definedName name="Z_49B0A4B1_963B_11D1_BFD1_00A02466B680_.wvu.Rows" hidden="1">[14]BOP!$A$36:$IV$36,[14]BOP!$A$44:$IV$44,[14]BOP!$A$59:$IV$59,[14]BOP!#REF!,[14]BOP!#REF!,[14]BOP!$A$81:$IV$88</definedName>
    <definedName name="Z_49B0A4B4_963B_11D1_BFD1_00A02466B680_.wvu.Rows" hidden="1">[14]BOP!$A$36:$IV$36,[14]BOP!$A$44:$IV$44,[14]BOP!$A$59:$IV$59,[14]BOP!#REF!,[14]BOP!#REF!,[14]BOP!$A$79:$IV$79,[14]BOP!$A$81:$IV$88,[14]BOP!#REF!</definedName>
    <definedName name="Z_49B0A4B5_963B_11D1_BFD1_00A02466B680_.wvu.Rows" hidden="1">[14]BOP!$A$36:$IV$36,[14]BOP!$A$44:$IV$44,[14]BOP!$A$59:$IV$59,[14]BOP!#REF!,[14]BOP!#REF!,[14]BOP!$A$79:$IV$79,[14]BOP!$A$81:$IV$88</definedName>
    <definedName name="Z_49B0A4B6_963B_11D1_BFD1_00A02466B680_.wvu.Rows" hidden="1">[14]BOP!$A$36:$IV$36,[14]BOP!$A$44:$IV$44,[14]BOP!$A$59:$IV$59,[14]BOP!#REF!,[14]BOP!#REF!,[14]BOP!$A$79:$IV$79,[14]BOP!#REF!</definedName>
    <definedName name="Z_49B0A4B7_963B_11D1_BFD1_00A02466B680_.wvu.Rows" hidden="1">[14]BOP!$A$36:$IV$36,[14]BOP!$A$44:$IV$44,[14]BOP!$A$59:$IV$59,[14]BOP!#REF!,[14]BOP!#REF!,[14]BOP!$A$79:$IV$79,[14]BOP!$A$81:$IV$88,[14]BOP!#REF!</definedName>
    <definedName name="Z_49B0A4B8_963B_11D1_BFD1_00A02466B680_.wvu.Rows" hidden="1">[14]BOP!$A$36:$IV$36,[14]BOP!$A$44:$IV$44,[14]BOP!$A$59:$IV$59,[14]BOP!#REF!,[14]BOP!#REF!,[14]BOP!$A$79:$IV$79,[14]BOP!$A$81:$IV$88,[14]BOP!#REF!</definedName>
    <definedName name="Z_49B0A4B9_963B_11D1_BFD1_00A02466B680_.wvu.Rows" hidden="1">[14]BOP!$A$36:$IV$36,[14]BOP!$A$44:$IV$44,[14]BOP!$A$59:$IV$59,[14]BOP!#REF!,[14]BOP!#REF!,[14]BOP!$A$79:$IV$79,[14]BOP!$A$81:$IV$88,[14]BOP!#REF!</definedName>
    <definedName name="Z_49B0A4BB_963B_11D1_BFD1_00A02466B680_.wvu.Rows" hidden="1">[14]BOP!$A$36:$IV$36,[14]BOP!$A$44:$IV$44,[14]BOP!$A$59:$IV$59,[14]BOP!#REF!,[14]BOP!#REF!,[14]BOP!$A$79:$IV$79,[14]BOP!$A$81:$IV$88,[14]BOP!#REF!,[14]BOP!#REF!</definedName>
    <definedName name="Z_49B0A4BC_963B_11D1_BFD1_00A02466B680_.wvu.Rows" hidden="1">[14]BOP!$A$36:$IV$36,[14]BOP!$A$44:$IV$44,[14]BOP!$A$59:$IV$59,[14]BOP!#REF!,[14]BOP!#REF!,[14]BOP!$A$79:$IV$79,[14]BOP!$A$81:$IV$88,[14]BOP!#REF!,[14]BOP!#REF!</definedName>
    <definedName name="Z_49B0A4BD_963B_11D1_BFD1_00A02466B680_.wvu.Rows" hidden="1">[14]BOP!$A$36:$IV$36,[14]BOP!$A$44:$IV$44,[14]BOP!$A$59:$IV$59,[14]BOP!#REF!,[14]BOP!#REF!,[14]BOP!$A$79:$IV$79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95224721_0485_11D4_BFD1_00508B5F4DA4_.wvu.Cols" hidden="1">#REF!</definedName>
    <definedName name="Z_9E0C48F8_FFCC_11D1_98BA_00C04FC96ABD_.wvu.Rows" hidden="1">[14]BOP!$A$36:$IV$36,[14]BOP!$A$44:$IV$44,[14]BOP!$A$59:$IV$59,[14]BOP!#REF!,[14]BOP!#REF!,[14]BOP!$A$81:$IV$88</definedName>
    <definedName name="Z_9E0C48F9_FFCC_11D1_98BA_00C04FC96ABD_.wvu.Rows" hidden="1">[14]BOP!$A$36:$IV$36,[14]BOP!$A$44:$IV$44,[14]BOP!$A$59:$IV$59,[14]BOP!#REF!,[14]BOP!#REF!,[14]BOP!$A$81:$IV$88</definedName>
    <definedName name="Z_9E0C48FA_FFCC_11D1_98BA_00C04FC96ABD_.wvu.Rows" hidden="1">[14]BOP!$A$36:$IV$36,[14]BOP!$A$44:$IV$44,[14]BOP!$A$59:$IV$59,[14]BOP!#REF!,[14]BOP!#REF!,[14]BOP!$A$81:$IV$88</definedName>
    <definedName name="Z_9E0C48FB_FFCC_11D1_98BA_00C04FC96ABD_.wvu.Rows" hidden="1">[14]BOP!$A$36:$IV$36,[14]BOP!$A$44:$IV$44,[14]BOP!$A$59:$IV$59,[14]BOP!#REF!,[14]BOP!#REF!,[14]BOP!$A$81:$IV$88</definedName>
    <definedName name="Z_9E0C48FC_FFCC_11D1_98BA_00C04FC96ABD_.wvu.Rows" hidden="1">[14]BOP!$A$36:$IV$36,[14]BOP!$A$44:$IV$44,[14]BOP!$A$59:$IV$59,[14]BOP!#REF!,[14]BOP!#REF!,[14]BOP!$A$79:$IV$79,[14]BOP!$A$81:$IV$88,[14]BOP!#REF!</definedName>
    <definedName name="Z_9E0C48FD_FFCC_11D1_98BA_00C04FC96ABD_.wvu.Rows" hidden="1">[14]BOP!$A$36:$IV$36,[14]BOP!$A$44:$IV$44,[14]BOP!$A$59:$IV$59,[14]BOP!#REF!,[14]BOP!#REF!,[14]BOP!$A$79:$IV$79,[14]BOP!$A$81:$IV$88</definedName>
    <definedName name="Z_9E0C48FE_FFCC_11D1_98BA_00C04FC96ABD_.wvu.Rows" hidden="1">[14]BOP!$A$36:$IV$36,[14]BOP!$A$44:$IV$44,[14]BOP!$A$59:$IV$59,[14]BOP!#REF!,[14]BOP!#REF!,[14]BOP!$A$79:$IV$79,[14]BOP!#REF!</definedName>
    <definedName name="Z_9E0C48FF_FFCC_11D1_98BA_00C04FC96ABD_.wvu.Rows" hidden="1">[14]BOP!$A$36:$IV$36,[14]BOP!$A$44:$IV$44,[14]BOP!$A$59:$IV$59,[14]BOP!#REF!,[14]BOP!#REF!,[14]BOP!$A$79:$IV$79,[14]BOP!$A$81:$IV$88,[14]BOP!#REF!</definedName>
    <definedName name="Z_9E0C4900_FFCC_11D1_98BA_00C04FC96ABD_.wvu.Rows" hidden="1">[14]BOP!$A$36:$IV$36,[14]BOP!$A$44:$IV$44,[14]BOP!$A$59:$IV$59,[14]BOP!#REF!,[14]BOP!#REF!,[14]BOP!$A$79:$IV$79,[14]BOP!$A$81:$IV$88,[14]BOP!#REF!</definedName>
    <definedName name="Z_9E0C4901_FFCC_11D1_98BA_00C04FC96ABD_.wvu.Rows" hidden="1">[14]BOP!$A$36:$IV$36,[14]BOP!$A$44:$IV$44,[14]BOP!$A$59:$IV$59,[14]BOP!#REF!,[14]BOP!#REF!,[14]BOP!$A$79:$IV$79,[14]BOP!$A$81:$IV$88,[14]BOP!#REF!</definedName>
    <definedName name="Z_9E0C4903_FFCC_11D1_98BA_00C04FC96ABD_.wvu.Rows" hidden="1">[14]BOP!$A$36:$IV$36,[14]BOP!$A$44:$IV$44,[14]BOP!$A$59:$IV$59,[14]BOP!#REF!,[14]BOP!#REF!,[14]BOP!$A$79:$IV$79,[14]BOP!$A$81:$IV$88,[14]BOP!#REF!,[14]BOP!#REF!</definedName>
    <definedName name="Z_9E0C4904_FFCC_11D1_98BA_00C04FC96ABD_.wvu.Rows" hidden="1">[14]BOP!$A$36:$IV$36,[14]BOP!$A$44:$IV$44,[14]BOP!$A$59:$IV$59,[14]BOP!#REF!,[14]BOP!#REF!,[14]BOP!$A$79:$IV$79,[14]BOP!$A$81:$IV$88,[14]BOP!#REF!,[14]BOP!#REF!</definedName>
    <definedName name="Z_9E0C4905_FFCC_11D1_98BA_00C04FC96ABD_.wvu.Rows" hidden="1">[14]BOP!$A$36:$IV$36,[14]BOP!$A$44:$IV$44,[14]BOP!$A$59:$IV$59,[14]BOP!#REF!,[14]BOP!#REF!,[14]BOP!$A$79:$IV$79</definedName>
    <definedName name="Z_C21FAE85_013A_11D2_98BD_00C04FC96ABD_.wvu.Rows" hidden="1">[14]BOP!$A$36:$IV$36,[14]BOP!$A$44:$IV$44,[14]BOP!$A$59:$IV$59,[14]BOP!#REF!,[14]BOP!#REF!,[14]BOP!$A$81:$IV$88</definedName>
    <definedName name="Z_C21FAE86_013A_11D2_98BD_00C04FC96ABD_.wvu.Rows" hidden="1">[14]BOP!$A$36:$IV$36,[14]BOP!$A$44:$IV$44,[14]BOP!$A$59:$IV$59,[14]BOP!#REF!,[14]BOP!#REF!,[14]BOP!$A$81:$IV$88</definedName>
    <definedName name="Z_C21FAE87_013A_11D2_98BD_00C04FC96ABD_.wvu.Rows" hidden="1">[14]BOP!$A$36:$IV$36,[14]BOP!$A$44:$IV$44,[14]BOP!$A$59:$IV$59,[14]BOP!#REF!,[14]BOP!#REF!,[14]BOP!$A$81:$IV$88</definedName>
    <definedName name="Z_C21FAE88_013A_11D2_98BD_00C04FC96ABD_.wvu.Rows" hidden="1">[14]BOP!$A$36:$IV$36,[14]BOP!$A$44:$IV$44,[14]BOP!$A$59:$IV$59,[14]BOP!#REF!,[14]BOP!#REF!,[14]BOP!$A$81:$IV$88</definedName>
    <definedName name="Z_C21FAE89_013A_11D2_98BD_00C04FC96ABD_.wvu.Rows" hidden="1">[14]BOP!$A$36:$IV$36,[14]BOP!$A$44:$IV$44,[14]BOP!$A$59:$IV$59,[14]BOP!#REF!,[14]BOP!#REF!,[14]BOP!$A$79:$IV$79,[14]BOP!$A$81:$IV$88,[14]BOP!#REF!</definedName>
    <definedName name="Z_C21FAE8A_013A_11D2_98BD_00C04FC96ABD_.wvu.Rows" hidden="1">[14]BOP!$A$36:$IV$36,[14]BOP!$A$44:$IV$44,[14]BOP!$A$59:$IV$59,[14]BOP!#REF!,[14]BOP!#REF!,[14]BOP!$A$79:$IV$79,[14]BOP!$A$81:$IV$88</definedName>
    <definedName name="Z_C21FAE8B_013A_11D2_98BD_00C04FC96ABD_.wvu.Rows" hidden="1">[14]BOP!$A$36:$IV$36,[14]BOP!$A$44:$IV$44,[14]BOP!$A$59:$IV$59,[14]BOP!#REF!,[14]BOP!#REF!,[14]BOP!$A$79:$IV$79,[14]BOP!#REF!</definedName>
    <definedName name="Z_C21FAE8C_013A_11D2_98BD_00C04FC96ABD_.wvu.Rows" hidden="1">[14]BOP!$A$36:$IV$36,[14]BOP!$A$44:$IV$44,[14]BOP!$A$59:$IV$59,[14]BOP!#REF!,[14]BOP!#REF!,[14]BOP!$A$79:$IV$79,[14]BOP!$A$81:$IV$88,[14]BOP!#REF!</definedName>
    <definedName name="Z_C21FAE8D_013A_11D2_98BD_00C04FC96ABD_.wvu.Rows" hidden="1">[14]BOP!$A$36:$IV$36,[14]BOP!$A$44:$IV$44,[14]BOP!$A$59:$IV$59,[14]BOP!#REF!,[14]BOP!#REF!,[14]BOP!$A$79:$IV$79,[14]BOP!$A$81:$IV$88,[14]BOP!#REF!</definedName>
    <definedName name="Z_C21FAE8E_013A_11D2_98BD_00C04FC96ABD_.wvu.Rows" hidden="1">[14]BOP!$A$36:$IV$36,[14]BOP!$A$44:$IV$44,[14]BOP!$A$59:$IV$59,[14]BOP!#REF!,[14]BOP!#REF!,[14]BOP!$A$79:$IV$79,[14]BOP!$A$81:$IV$88,[14]BOP!#REF!</definedName>
    <definedName name="Z_C21FAE90_013A_11D2_98BD_00C04FC96ABD_.wvu.Rows" hidden="1">[14]BOP!$A$36:$IV$36,[14]BOP!$A$44:$IV$44,[14]BOP!$A$59:$IV$59,[14]BOP!#REF!,[14]BOP!#REF!,[14]BOP!$A$79:$IV$79,[14]BOP!$A$81:$IV$88,[14]BOP!#REF!,[14]BOP!#REF!</definedName>
    <definedName name="Z_C21FAE91_013A_11D2_98BD_00C04FC96ABD_.wvu.Rows" hidden="1">[14]BOP!$A$36:$IV$36,[14]BOP!$A$44:$IV$44,[14]BOP!$A$59:$IV$59,[14]BOP!#REF!,[14]BOP!#REF!,[14]BOP!$A$79:$IV$79,[14]BOP!$A$81:$IV$88,[14]BOP!#REF!,[14]BOP!#REF!</definedName>
    <definedName name="Z_C21FAE92_013A_11D2_98BD_00C04FC96ABD_.wvu.Rows" hidden="1">[14]BOP!$A$36:$IV$36,[14]BOP!$A$44:$IV$44,[14]BOP!$A$59:$IV$59,[14]BOP!#REF!,[14]BOP!#REF!,[14]BOP!$A$79:$IV$79</definedName>
    <definedName name="Z_CF25EF4A_FFAB_11D1_98B7_00C04FC96ABD_.wvu.Rows" hidden="1">[14]BOP!$A$36:$IV$36,[14]BOP!$A$44:$IV$44,[14]BOP!$A$59:$IV$59,[14]BOP!#REF!,[14]BOP!#REF!,[14]BOP!$A$81:$IV$88</definedName>
    <definedName name="Z_CF25EF4B_FFAB_11D1_98B7_00C04FC96ABD_.wvu.Rows" hidden="1">[14]BOP!$A$36:$IV$36,[14]BOP!$A$44:$IV$44,[14]BOP!$A$59:$IV$59,[14]BOP!#REF!,[14]BOP!#REF!,[14]BOP!$A$81:$IV$88</definedName>
    <definedName name="Z_CF25EF4C_FFAB_11D1_98B7_00C04FC96ABD_.wvu.Rows" hidden="1">[14]BOP!$A$36:$IV$36,[14]BOP!$A$44:$IV$44,[14]BOP!$A$59:$IV$59,[14]BOP!#REF!,[14]BOP!#REF!,[14]BOP!$A$81:$IV$88</definedName>
    <definedName name="Z_CF25EF4D_FFAB_11D1_98B7_00C04FC96ABD_.wvu.Rows" hidden="1">[14]BOP!$A$36:$IV$36,[14]BOP!$A$44:$IV$44,[14]BOP!$A$59:$IV$59,[14]BOP!#REF!,[14]BOP!#REF!,[14]BOP!$A$81:$IV$88</definedName>
    <definedName name="Z_CF25EF4E_FFAB_11D1_98B7_00C04FC96ABD_.wvu.Rows" hidden="1">[14]BOP!$A$36:$IV$36,[14]BOP!$A$44:$IV$44,[14]BOP!$A$59:$IV$59,[14]BOP!#REF!,[14]BOP!#REF!,[14]BOP!$A$79:$IV$79,[14]BOP!$A$81:$IV$88,[14]BOP!#REF!</definedName>
    <definedName name="Z_CF25EF4F_FFAB_11D1_98B7_00C04FC96ABD_.wvu.Rows" hidden="1">[14]BOP!$A$36:$IV$36,[14]BOP!$A$44:$IV$44,[14]BOP!$A$59:$IV$59,[14]BOP!#REF!,[14]BOP!#REF!,[14]BOP!$A$79:$IV$79,[14]BOP!$A$81:$IV$88</definedName>
    <definedName name="Z_CF25EF50_FFAB_11D1_98B7_00C04FC96ABD_.wvu.Rows" hidden="1">[14]BOP!$A$36:$IV$36,[14]BOP!$A$44:$IV$44,[14]BOP!$A$59:$IV$59,[14]BOP!#REF!,[14]BOP!#REF!,[14]BOP!$A$79:$IV$79,[14]BOP!#REF!</definedName>
    <definedName name="Z_CF25EF51_FFAB_11D1_98B7_00C04FC96ABD_.wvu.Rows" hidden="1">[14]BOP!$A$36:$IV$36,[14]BOP!$A$44:$IV$44,[14]BOP!$A$59:$IV$59,[14]BOP!#REF!,[14]BOP!#REF!,[14]BOP!$A$79:$IV$79,[14]BOP!$A$81:$IV$88,[14]BOP!#REF!</definedName>
    <definedName name="Z_CF25EF52_FFAB_11D1_98B7_00C04FC96ABD_.wvu.Rows" hidden="1">[14]BOP!$A$36:$IV$36,[14]BOP!$A$44:$IV$44,[14]BOP!$A$59:$IV$59,[14]BOP!#REF!,[14]BOP!#REF!,[14]BOP!$A$79:$IV$79,[14]BOP!$A$81:$IV$88,[14]BOP!#REF!</definedName>
    <definedName name="Z_CF25EF53_FFAB_11D1_98B7_00C04FC96ABD_.wvu.Rows" hidden="1">[14]BOP!$A$36:$IV$36,[14]BOP!$A$44:$IV$44,[14]BOP!$A$59:$IV$59,[14]BOP!#REF!,[14]BOP!#REF!,[14]BOP!$A$79:$IV$79,[14]BOP!$A$81:$IV$88,[14]BOP!#REF!</definedName>
    <definedName name="Z_CF25EF55_FFAB_11D1_98B7_00C04FC96ABD_.wvu.Rows" hidden="1">[14]BOP!$A$36:$IV$36,[14]BOP!$A$44:$IV$44,[14]BOP!$A$59:$IV$59,[14]BOP!#REF!,[14]BOP!#REF!,[14]BOP!$A$79:$IV$79,[14]BOP!$A$81:$IV$88,[14]BOP!#REF!,[14]BOP!#REF!</definedName>
    <definedName name="Z_CF25EF56_FFAB_11D1_98B7_00C04FC96ABD_.wvu.Rows" hidden="1">[14]BOP!$A$36:$IV$36,[14]BOP!$A$44:$IV$44,[14]BOP!$A$59:$IV$59,[14]BOP!#REF!,[14]BOP!#REF!,[14]BOP!$A$79:$IV$79,[14]BOP!$A$81:$IV$88,[14]BOP!#REF!,[14]BOP!#REF!</definedName>
    <definedName name="Z_CF25EF57_FFAB_11D1_98B7_00C04FC96ABD_.wvu.Rows" hidden="1">[14]BOP!$A$36:$IV$36,[14]BOP!$A$44:$IV$44,[14]BOP!$A$59:$IV$59,[14]BOP!#REF!,[14]BOP!#REF!,[14]BOP!$A$79:$IV$79</definedName>
    <definedName name="Z_EA8011E5_017A_11D2_98BD_00C04FC96ABD_.wvu.Rows" hidden="1">[14]BOP!$A$36:$IV$36,[14]BOP!$A$44:$IV$44,[14]BOP!$A$59:$IV$59,[14]BOP!#REF!,[14]BOP!#REF!,[14]BOP!$A$79:$IV$79,[14]BOP!$A$81:$IV$88</definedName>
    <definedName name="Z_EA8011E6_017A_11D2_98BD_00C04FC96ABD_.wvu.Rows" hidden="1">[14]BOP!$A$36:$IV$36,[14]BOP!$A$44:$IV$44,[14]BOP!$A$59:$IV$59,[14]BOP!#REF!,[14]BOP!#REF!,[14]BOP!$A$79:$IV$79,[14]BOP!#REF!</definedName>
    <definedName name="Z_EA8011E9_017A_11D2_98BD_00C04FC96ABD_.wvu.Rows" hidden="1">[14]BOP!$A$36:$IV$36,[14]BOP!$A$44:$IV$44,[14]BOP!$A$59:$IV$59,[14]BOP!#REF!,[14]BOP!#REF!,[14]BOP!$A$79:$IV$79,[14]BOP!$A$81:$IV$88,[14]BOP!#REF!</definedName>
    <definedName name="Z_EA8011EC_017A_11D2_98BD_00C04FC96ABD_.wvu.Rows" hidden="1">[14]BOP!$A$36:$IV$36,[14]BOP!$A$44:$IV$44,[14]BOP!$A$59:$IV$59,[14]BOP!#REF!,[14]BOP!#REF!,[14]BOP!$A$79:$IV$79,[14]BOP!$A$81:$IV$88,[14]BOP!#REF!,[14]BOP!#REF!</definedName>
    <definedName name="Z_EA86CE3A_00A2_11D2_98BC_00C04FC96ABD_.wvu.Rows" hidden="1">[14]BOP!$A$36:$IV$36,[14]BOP!$A$44:$IV$44,[14]BOP!$A$59:$IV$59,[14]BOP!#REF!,[14]BOP!#REF!,[14]BOP!$A$81:$IV$88</definedName>
    <definedName name="Z_EA86CE3B_00A2_11D2_98BC_00C04FC96ABD_.wvu.Rows" hidden="1">[14]BOP!$A$36:$IV$36,[14]BOP!$A$44:$IV$44,[14]BOP!$A$59:$IV$59,[14]BOP!#REF!,[14]BOP!#REF!,[14]BOP!$A$81:$IV$88</definedName>
    <definedName name="Z_EA86CE3C_00A2_11D2_98BC_00C04FC96ABD_.wvu.Rows" hidden="1">[14]BOP!$A$36:$IV$36,[14]BOP!$A$44:$IV$44,[14]BOP!$A$59:$IV$59,[14]BOP!#REF!,[14]BOP!#REF!,[14]BOP!$A$81:$IV$88</definedName>
    <definedName name="Z_EA86CE3D_00A2_11D2_98BC_00C04FC96ABD_.wvu.Rows" hidden="1">[14]BOP!$A$36:$IV$36,[14]BOP!$A$44:$IV$44,[14]BOP!$A$59:$IV$59,[14]BOP!#REF!,[14]BOP!#REF!,[14]BOP!$A$81:$IV$88</definedName>
    <definedName name="Z_EA86CE3E_00A2_11D2_98BC_00C04FC96ABD_.wvu.Rows" hidden="1">[14]BOP!$A$36:$IV$36,[14]BOP!$A$44:$IV$44,[14]BOP!$A$59:$IV$59,[14]BOP!#REF!,[14]BOP!#REF!,[14]BOP!$A$79:$IV$79,[14]BOP!$A$81:$IV$88,[14]BOP!#REF!</definedName>
    <definedName name="Z_EA86CE3F_00A2_11D2_98BC_00C04FC96ABD_.wvu.Rows" hidden="1">[14]BOP!$A$36:$IV$36,[14]BOP!$A$44:$IV$44,[14]BOP!$A$59:$IV$59,[14]BOP!#REF!,[14]BOP!#REF!,[14]BOP!$A$79:$IV$79,[14]BOP!$A$81:$IV$88</definedName>
    <definedName name="Z_EA86CE40_00A2_11D2_98BC_00C04FC96ABD_.wvu.Rows" hidden="1">[14]BOP!$A$36:$IV$36,[14]BOP!$A$44:$IV$44,[14]BOP!$A$59:$IV$59,[14]BOP!#REF!,[14]BOP!#REF!,[14]BOP!$A$79:$IV$79,[14]BOP!#REF!</definedName>
    <definedName name="Z_EA86CE41_00A2_11D2_98BC_00C04FC96ABD_.wvu.Rows" hidden="1">[14]BOP!$A$36:$IV$36,[14]BOP!$A$44:$IV$44,[14]BOP!$A$59:$IV$59,[14]BOP!#REF!,[14]BOP!#REF!,[14]BOP!$A$79:$IV$79,[14]BOP!$A$81:$IV$88,[14]BOP!#REF!</definedName>
    <definedName name="Z_EA86CE42_00A2_11D2_98BC_00C04FC96ABD_.wvu.Rows" hidden="1">[14]BOP!$A$36:$IV$36,[14]BOP!$A$44:$IV$44,[14]BOP!$A$59:$IV$59,[14]BOP!#REF!,[14]BOP!#REF!,[14]BOP!$A$79:$IV$79,[14]BOP!$A$81:$IV$88,[14]BOP!#REF!</definedName>
    <definedName name="Z_EA86CE43_00A2_11D2_98BC_00C04FC96ABD_.wvu.Rows" hidden="1">[14]BOP!$A$36:$IV$36,[14]BOP!$A$44:$IV$44,[14]BOP!$A$59:$IV$59,[14]BOP!#REF!,[14]BOP!#REF!,[14]BOP!$A$79:$IV$79,[14]BOP!$A$81:$IV$88,[14]BOP!#REF!</definedName>
    <definedName name="Z_EA86CE45_00A2_11D2_98BC_00C04FC96ABD_.wvu.Rows" hidden="1">[14]BOP!$A$36:$IV$36,[14]BOP!$A$44:$IV$44,[14]BOP!$A$59:$IV$59,[14]BOP!#REF!,[14]BOP!#REF!,[14]BOP!$A$79:$IV$79,[14]BOP!$A$81:$IV$88,[14]BOP!#REF!,[14]BOP!#REF!</definedName>
    <definedName name="Z_EA86CE46_00A2_11D2_98BC_00C04FC96ABD_.wvu.Rows" hidden="1">[14]BOP!$A$36:$IV$36,[14]BOP!$A$44:$IV$44,[14]BOP!$A$59:$IV$59,[14]BOP!#REF!,[14]BOP!#REF!,[14]BOP!$A$79:$IV$79,[14]BOP!$A$81:$IV$88,[14]BOP!#REF!,[14]BOP!#REF!</definedName>
    <definedName name="Z_EA86CE47_00A2_11D2_98BC_00C04FC96ABD_.wvu.Rows" hidden="1">[14]BOP!$A$36:$IV$36,[14]BOP!$A$44:$IV$44,[14]BOP!$A$59:$IV$59,[14]BOP!#REF!,[14]BOP!#REF!,[14]BOP!$A$79:$IV$79</definedName>
    <definedName name="zz" hidden="1">{"Tab1",#N/A,FALSE,"P";"Tab2",#N/A,FALSE,"P"}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6" i="1" l="1"/>
  <c r="BQ6" i="1"/>
  <c r="BR6" i="1"/>
  <c r="BS6" i="1"/>
  <c r="BT6" i="1"/>
  <c r="BU6" i="1"/>
  <c r="BV6" i="1"/>
  <c r="BW6" i="1"/>
  <c r="BX6" i="1"/>
  <c r="BY6" i="1"/>
  <c r="BZ6" i="1"/>
  <c r="CA6" i="1"/>
  <c r="BP7" i="1"/>
  <c r="BQ7" i="1"/>
  <c r="BR7" i="1"/>
  <c r="BS7" i="1"/>
  <c r="BT7" i="1"/>
  <c r="BU7" i="1"/>
  <c r="BV7" i="1"/>
  <c r="BW7" i="1"/>
  <c r="BX7" i="1"/>
  <c r="BY7" i="1"/>
  <c r="BZ7" i="1"/>
  <c r="CA7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X11" i="1"/>
  <c r="Y11" i="1"/>
  <c r="AP11" i="1"/>
  <c r="X13" i="1"/>
  <c r="Y13" i="1"/>
  <c r="AP13" i="1"/>
  <c r="BJ13" i="1"/>
  <c r="BP13" i="1"/>
  <c r="BQ13" i="1"/>
  <c r="BR13" i="1"/>
  <c r="BS13" i="1"/>
  <c r="BT13" i="1"/>
  <c r="BU13" i="1"/>
  <c r="BV13" i="1"/>
  <c r="BW13" i="1"/>
  <c r="BX13" i="1"/>
  <c r="BY13" i="1"/>
  <c r="BP15" i="1"/>
  <c r="BQ15" i="1"/>
  <c r="BR15" i="1"/>
  <c r="BS15" i="1"/>
  <c r="BT15" i="1"/>
  <c r="BU15" i="1"/>
  <c r="BV15" i="1"/>
  <c r="BW15" i="1"/>
  <c r="BX15" i="1"/>
  <c r="BY15" i="1"/>
  <c r="BZ15" i="1"/>
  <c r="BQ16" i="1"/>
  <c r="BT16" i="1"/>
  <c r="BW16" i="1"/>
  <c r="BZ16" i="1"/>
  <c r="CC16" i="1"/>
  <c r="CF16" i="1"/>
  <c r="CI16" i="1"/>
  <c r="CL16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O24" i="1"/>
  <c r="AP24" i="1"/>
  <c r="AQ24" i="1"/>
  <c r="AR24" i="1"/>
  <c r="AS24" i="1"/>
  <c r="AT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BY26" i="1"/>
  <c r="BZ26" i="1"/>
  <c r="CA26" i="1"/>
  <c r="CB26" i="1"/>
  <c r="BY28" i="1"/>
  <c r="BZ28" i="1"/>
  <c r="CA28" i="1"/>
  <c r="CB28" i="1"/>
  <c r="AM29" i="1"/>
  <c r="BY29" i="1"/>
  <c r="BZ29" i="1"/>
  <c r="CA29" i="1"/>
  <c r="CB29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O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AM41" i="1"/>
</calcChain>
</file>

<file path=xl/sharedStrings.xml><?xml version="1.0" encoding="utf-8"?>
<sst xmlns="http://schemas.openxmlformats.org/spreadsheetml/2006/main" count="33" uniqueCount="33">
  <si>
    <t>: Supervision</t>
  </si>
  <si>
    <t>: C Rutah</t>
  </si>
  <si>
    <t>: Itranjan Seetohul / Mehisha Luchmadu</t>
  </si>
  <si>
    <t>: Zoya Aungraheeta</t>
  </si>
  <si>
    <t>Source: Supervision Department.</t>
  </si>
  <si>
    <r>
      <rPr>
        <i/>
        <vertAlign val="superscript"/>
        <sz val="10"/>
        <color rgb="FF002060"/>
        <rFont val="Segoe UI"/>
        <family val="2"/>
      </rPr>
      <t>2</t>
    </r>
    <r>
      <rPr>
        <i/>
        <sz val="10"/>
        <color rgb="FF002060"/>
        <rFont val="Segoe UI"/>
        <family val="2"/>
      </rPr>
      <t xml:space="preserve"> restated figures for  January 2017.</t>
    </r>
  </si>
  <si>
    <r>
      <rPr>
        <i/>
        <vertAlign val="superscript"/>
        <sz val="10"/>
        <color rgb="FF002060"/>
        <rFont val="Segoe UI"/>
        <family val="2"/>
      </rPr>
      <t>2</t>
    </r>
    <r>
      <rPr>
        <i/>
        <sz val="10"/>
        <color rgb="FF002060"/>
        <rFont val="Segoe UI"/>
        <family val="2"/>
      </rPr>
      <t xml:space="preserve"> Include non-bank entities.</t>
    </r>
  </si>
  <si>
    <r>
      <rPr>
        <i/>
        <vertAlign val="superscript"/>
        <sz val="10"/>
        <color rgb="FF002060"/>
        <rFont val="Segoe UI"/>
        <family val="2"/>
      </rPr>
      <t>1</t>
    </r>
    <r>
      <rPr>
        <i/>
        <sz val="10"/>
        <color rgb="FF002060"/>
        <rFont val="Segoe UI"/>
        <family val="2"/>
      </rPr>
      <t xml:space="preserve"> Renamed, previously known as Mobile Transactions.</t>
    </r>
  </si>
  <si>
    <r>
      <t>Value of transactions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>)</t>
    </r>
  </si>
  <si>
    <t>Number of transactions</t>
  </si>
  <si>
    <t>Number of active agent outlets</t>
  </si>
  <si>
    <t>Number of subscribers</t>
  </si>
  <si>
    <r>
      <t xml:space="preserve">Table 33: Mobile Banking and Mobile Payments </t>
    </r>
    <r>
      <rPr>
        <b/>
        <vertAlign val="superscript"/>
        <sz val="12"/>
        <color rgb="FF002060"/>
        <rFont val="Segoe UI"/>
        <family val="2"/>
      </rPr>
      <t>1&amp;2</t>
    </r>
    <r>
      <rPr>
        <b/>
        <sz val="12"/>
        <color rgb="FF002060"/>
        <rFont val="Segoe UI"/>
        <family val="2"/>
      </rPr>
      <t xml:space="preserve">: December 2020 to December 2021 </t>
    </r>
  </si>
  <si>
    <r>
      <rPr>
        <i/>
        <vertAlign val="superscript"/>
        <sz val="10"/>
        <color rgb="FF002060"/>
        <rFont val="Segoe UI"/>
        <family val="2"/>
      </rPr>
      <t xml:space="preserve">1 </t>
    </r>
    <r>
      <rPr>
        <i/>
        <sz val="10"/>
        <color rgb="FF002060"/>
        <rFont val="Segoe UI"/>
        <family val="2"/>
      </rPr>
      <t>Average monthly transactions from the start of the calendar year.</t>
    </r>
  </si>
  <si>
    <r>
      <t xml:space="preserve">Average Value of Transactions </t>
    </r>
    <r>
      <rPr>
        <vertAlign val="superscript"/>
        <sz val="11"/>
        <color rgb="FF002060"/>
        <rFont val="Segoe UI"/>
        <family val="2"/>
      </rPr>
      <t xml:space="preserve">1 </t>
    </r>
    <r>
      <rPr>
        <sz val="11"/>
        <color rgb="FF002060"/>
        <rFont val="Segoe UI"/>
        <family val="2"/>
      </rPr>
      <t>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 xml:space="preserve">) </t>
    </r>
  </si>
  <si>
    <r>
      <t>Value of Transactions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>)</t>
    </r>
  </si>
  <si>
    <t>Number of Transactions</t>
  </si>
  <si>
    <t>Number of Customers</t>
  </si>
  <si>
    <t xml:space="preserve">Table 32: Internet Banking Transactions: December 2020 to December 2021 </t>
  </si>
  <si>
    <r>
      <rPr>
        <i/>
        <vertAlign val="superscript"/>
        <sz val="11"/>
        <color rgb="FF002060"/>
        <rFont val="Segoe UI"/>
        <family val="2"/>
      </rPr>
      <t xml:space="preserve">3 </t>
    </r>
    <r>
      <rPr>
        <i/>
        <sz val="11"/>
        <color rgb="FF002060"/>
        <rFont val="Segoe UI"/>
        <family val="2"/>
      </rPr>
      <t>Information available on a quarterly basis.</t>
    </r>
  </si>
  <si>
    <r>
      <rPr>
        <i/>
        <vertAlign val="superscript"/>
        <sz val="11"/>
        <color rgb="FF002060"/>
        <rFont val="Segoe UI"/>
        <family val="2"/>
      </rPr>
      <t>2</t>
    </r>
    <r>
      <rPr>
        <i/>
        <sz val="11"/>
        <color rgb="FF002060"/>
        <rFont val="Segoe UI"/>
        <family val="2"/>
      </rPr>
      <t xml:space="preserve"> Involve the use of credit cards, debit cards, ATMs and Merchant Points of Sale.</t>
    </r>
  </si>
  <si>
    <r>
      <rPr>
        <i/>
        <vertAlign val="superscript"/>
        <sz val="11"/>
        <color rgb="FF002060"/>
        <rFont val="Segoe UI"/>
        <family val="2"/>
      </rPr>
      <t>1</t>
    </r>
    <r>
      <rPr>
        <i/>
        <sz val="11"/>
        <color rgb="FF002060"/>
        <rFont val="Segoe UI"/>
        <family val="2"/>
      </rPr>
      <t xml:space="preserve"> Renamed in July 2018, previously known as Electronic Banking Transactions.</t>
    </r>
  </si>
  <si>
    <r>
      <t>Impaired Advances on Credit Cards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 xml:space="preserve">) </t>
    </r>
    <r>
      <rPr>
        <vertAlign val="superscript"/>
        <sz val="11"/>
        <color rgb="FF002060"/>
        <rFont val="Segoe UI"/>
        <family val="2"/>
      </rPr>
      <t>3</t>
    </r>
  </si>
  <si>
    <r>
      <t>Outstanding Advances on Credit Cards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>)</t>
    </r>
  </si>
  <si>
    <t xml:space="preserve">Total </t>
  </si>
  <si>
    <t xml:space="preserve">Others </t>
  </si>
  <si>
    <t xml:space="preserve">Debit Cards </t>
  </si>
  <si>
    <t xml:space="preserve">Credit Cards </t>
  </si>
  <si>
    <t>Number of Cards in Circulation</t>
  </si>
  <si>
    <r>
      <t>Value of Transactions (</t>
    </r>
    <r>
      <rPr>
        <i/>
        <sz val="11"/>
        <color rgb="FF002060"/>
        <rFont val="Segoe UI"/>
        <family val="2"/>
      </rPr>
      <t>Rs million</t>
    </r>
    <r>
      <rPr>
        <sz val="11"/>
        <color rgb="FF002060"/>
        <rFont val="Segoe UI"/>
        <family val="2"/>
      </rPr>
      <t xml:space="preserve">) </t>
    </r>
    <r>
      <rPr>
        <vertAlign val="superscript"/>
        <sz val="11"/>
        <color rgb="FF002060"/>
        <rFont val="Segoe UI"/>
        <family val="2"/>
      </rPr>
      <t xml:space="preserve">2 </t>
    </r>
  </si>
  <si>
    <t xml:space="preserve">Number of Transactions </t>
  </si>
  <si>
    <t>Number of ATMs in Operation</t>
  </si>
  <si>
    <r>
      <t>Table 31: Card Transactions: December 2020 to December 2021</t>
    </r>
    <r>
      <rPr>
        <b/>
        <vertAlign val="superscript"/>
        <sz val="12"/>
        <color rgb="FF002060"/>
        <rFont val="Segoe UI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</si>
</sst>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[$-409]mmm\-yy;@"/>
    <numFmt numFmtId="167" formatCode="_-* #,##0_-;\-* #,##0_-;_-* &quot;-&quot;??_-;_-@_-"/>
    <numFmt numFmtId="168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2060"/>
      <name val="Segoe UI"/>
      <family val="2"/>
    </font>
    <font>
      <sz val="13"/>
      <color rgb="FF002060"/>
      <name val="Segoe UI"/>
      <family val="2"/>
    </font>
    <font>
      <i/>
      <sz val="10.5"/>
      <color rgb="FF002060"/>
      <name val="Segoe UI"/>
      <family val="2"/>
    </font>
    <font>
      <i/>
      <sz val="13"/>
      <color rgb="FF002060"/>
      <name val="Segoe UI"/>
      <family val="2"/>
    </font>
    <font>
      <i/>
      <sz val="11"/>
      <color rgb="FF002060"/>
      <name val="Segoe UI"/>
      <family val="2"/>
    </font>
    <font>
      <i/>
      <sz val="10"/>
      <color rgb="FF002060"/>
      <name val="Segoe UI"/>
      <family val="2"/>
    </font>
    <font>
      <i/>
      <vertAlign val="superscript"/>
      <sz val="10"/>
      <color rgb="FF002060"/>
      <name val="Segoe UI"/>
      <family val="2"/>
    </font>
    <font>
      <sz val="10.5"/>
      <color rgb="FF002060"/>
      <name val="Segoe UI"/>
      <family val="2"/>
    </font>
    <font>
      <sz val="11"/>
      <color rgb="FF002060"/>
      <name val="Segoe UI"/>
      <family val="2"/>
    </font>
    <font>
      <b/>
      <sz val="13"/>
      <color rgb="FF002060"/>
      <name val="Segoe UI"/>
      <family val="2"/>
    </font>
    <font>
      <b/>
      <sz val="10.5"/>
      <color rgb="FF002060"/>
      <name val="Segoe UI"/>
      <family val="2"/>
    </font>
    <font>
      <sz val="14"/>
      <color rgb="FF002060"/>
      <name val="Segoe UI"/>
      <family val="2"/>
    </font>
    <font>
      <b/>
      <sz val="11"/>
      <color rgb="FF002060"/>
      <name val="Segoe UI"/>
      <family val="2"/>
    </font>
    <font>
      <sz val="12"/>
      <color rgb="FF002060"/>
      <name val="Segoe UI"/>
      <family val="2"/>
    </font>
    <font>
      <b/>
      <sz val="12"/>
      <color rgb="FF002060"/>
      <name val="Segoe UI"/>
      <family val="2"/>
    </font>
    <font>
      <b/>
      <vertAlign val="superscript"/>
      <sz val="12"/>
      <color rgb="FF002060"/>
      <name val="Segoe UI"/>
      <family val="2"/>
    </font>
    <font>
      <vertAlign val="superscript"/>
      <sz val="11"/>
      <color rgb="FF002060"/>
      <name val="Segoe UI"/>
      <family val="2"/>
    </font>
    <font>
      <i/>
      <vertAlign val="superscript"/>
      <sz val="11"/>
      <color rgb="FF002060"/>
      <name val="Segoe UI"/>
      <family val="2"/>
    </font>
    <font>
      <b/>
      <sz val="10"/>
      <color rgb="FF00206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125">
        <bgColor theme="0"/>
      </patternFill>
    </fill>
  </fills>
  <borders count="52">
    <border>
      <left/>
      <right/>
      <top/>
      <bottom/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thick">
        <color rgb="FF002060"/>
      </bottom>
      <diagonal/>
    </border>
    <border>
      <left style="medium">
        <color rgb="FF002060"/>
      </left>
      <right/>
      <top/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/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/>
      <bottom style="thick">
        <color rgb="FF002060"/>
      </bottom>
      <diagonal/>
    </border>
    <border>
      <left style="medium">
        <color indexed="64"/>
      </left>
      <right/>
      <top/>
      <bottom style="thick">
        <color rgb="FF002060"/>
      </bottom>
      <diagonal/>
    </border>
    <border>
      <left style="medium">
        <color indexed="64"/>
      </left>
      <right style="medium">
        <color indexed="64"/>
      </right>
      <top/>
      <bottom style="thick">
        <color rgb="FF002060"/>
      </bottom>
      <diagonal/>
    </border>
    <border>
      <left/>
      <right style="medium">
        <color indexed="64"/>
      </right>
      <top/>
      <bottom style="thick">
        <color rgb="FF002060"/>
      </bottom>
      <diagonal/>
    </border>
    <border>
      <left/>
      <right style="thick">
        <color rgb="FF002060"/>
      </right>
      <top style="double">
        <color rgb="FF002060"/>
      </top>
      <bottom/>
      <diagonal/>
    </border>
    <border>
      <left style="medium">
        <color rgb="FF002060"/>
      </left>
      <right style="medium">
        <color rgb="FF002060"/>
      </right>
      <top style="double">
        <color rgb="FF002060"/>
      </top>
      <bottom/>
      <diagonal/>
    </border>
    <border>
      <left style="medium">
        <color rgb="FF002060"/>
      </left>
      <right/>
      <top style="double">
        <color rgb="FF002060"/>
      </top>
      <bottom/>
      <diagonal/>
    </border>
    <border>
      <left style="thick">
        <color rgb="FF002060"/>
      </left>
      <right style="medium">
        <color rgb="FF002060"/>
      </right>
      <top style="double">
        <color rgb="FF002060"/>
      </top>
      <bottom/>
      <diagonal/>
    </border>
    <border>
      <left style="medium">
        <color rgb="FF002060"/>
      </left>
      <right style="thick">
        <color rgb="FF002060"/>
      </right>
      <top style="double">
        <color rgb="FF00206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02060"/>
      </left>
      <right style="medium">
        <color rgb="FF002060"/>
      </right>
      <top/>
      <bottom/>
      <diagonal/>
    </border>
    <border>
      <left/>
      <right style="thick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 style="thick">
        <color rgb="FF00206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/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thick">
        <color rgb="FF002060"/>
      </top>
      <bottom style="medium">
        <color rgb="FF002060"/>
      </bottom>
      <diagonal/>
    </border>
    <border>
      <left/>
      <right style="medium">
        <color indexed="64"/>
      </right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indexed="64"/>
      </top>
      <bottom/>
      <diagonal/>
    </border>
    <border>
      <left style="medium">
        <color rgb="FF002060"/>
      </left>
      <right style="medium">
        <color rgb="FF002060"/>
      </right>
      <top/>
      <bottom style="double">
        <color indexed="64"/>
      </bottom>
      <diagonal/>
    </border>
    <border>
      <left style="medium">
        <color rgb="FF002060"/>
      </left>
      <right style="medium">
        <color rgb="FF002060"/>
      </right>
      <top/>
      <bottom style="medium">
        <color indexed="64"/>
      </bottom>
      <diagonal/>
    </border>
    <border>
      <left style="medium">
        <color rgb="FF002060"/>
      </left>
      <right style="thick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indexed="64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 style="double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double">
        <color rgb="FF002060"/>
      </bottom>
      <diagonal/>
    </border>
    <border>
      <left style="medium">
        <color rgb="FF002060"/>
      </left>
      <right/>
      <top/>
      <bottom style="double">
        <color rgb="FF002060"/>
      </bottom>
      <diagonal/>
    </border>
    <border>
      <left style="thick">
        <color rgb="FF002060"/>
      </left>
      <right/>
      <top/>
      <bottom style="double">
        <color rgb="FF002060"/>
      </bottom>
      <diagonal/>
    </border>
    <border>
      <left style="medium">
        <color rgb="FF002060"/>
      </left>
      <right style="thick">
        <color rgb="FF002060"/>
      </right>
      <top/>
      <bottom style="double">
        <color rgb="FF002060"/>
      </bottom>
      <diagonal/>
    </border>
    <border>
      <left style="thick">
        <color rgb="FF002060"/>
      </left>
      <right/>
      <top style="double">
        <color rgb="FF002060"/>
      </top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medium">
        <color rgb="FF00206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left" vertical="center" indent="1"/>
    </xf>
    <xf numFmtId="0" fontId="2" fillId="2" borderId="0" xfId="0" applyFont="1" applyFill="1"/>
    <xf numFmtId="43" fontId="3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/>
    <xf numFmtId="164" fontId="5" fillId="2" borderId="0" xfId="2" applyNumberFormat="1" applyFont="1" applyFill="1" applyBorder="1" applyAlignment="1"/>
    <xf numFmtId="0" fontId="5" fillId="2" borderId="0" xfId="2" applyFont="1" applyFill="1" applyBorder="1" applyAlignment="1"/>
    <xf numFmtId="0" fontId="6" fillId="2" borderId="0" xfId="2" applyFont="1" applyFill="1" applyBorder="1" applyAlignment="1"/>
    <xf numFmtId="0" fontId="7" fillId="2" borderId="0" xfId="2" applyFont="1" applyFill="1" applyBorder="1" applyAlignment="1"/>
    <xf numFmtId="0" fontId="9" fillId="2" borderId="0" xfId="2" applyFont="1" applyFill="1" applyAlignment="1">
      <alignment horizontal="center"/>
    </xf>
    <xf numFmtId="0" fontId="3" fillId="2" borderId="0" xfId="2" applyFont="1" applyFill="1" applyBorder="1" applyAlignment="1">
      <alignment horizontal="center"/>
    </xf>
    <xf numFmtId="41" fontId="3" fillId="2" borderId="0" xfId="2" applyNumberFormat="1" applyFont="1" applyFill="1" applyBorder="1" applyAlignment="1">
      <alignment horizontal="center"/>
    </xf>
    <xf numFmtId="41" fontId="9" fillId="2" borderId="0" xfId="2" applyNumberFormat="1" applyFont="1" applyFill="1" applyBorder="1" applyAlignment="1">
      <alignment horizontal="center"/>
    </xf>
    <xf numFmtId="41" fontId="9" fillId="0" borderId="0" xfId="2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4" fontId="9" fillId="0" borderId="2" xfId="2" applyNumberFormat="1" applyFont="1" applyFill="1" applyBorder="1" applyAlignment="1">
      <alignment horizontal="center" vertical="center"/>
    </xf>
    <xf numFmtId="41" fontId="9" fillId="2" borderId="3" xfId="2" applyNumberFormat="1" applyFont="1" applyFill="1" applyBorder="1" applyAlignment="1">
      <alignment horizontal="center" vertical="center"/>
    </xf>
    <xf numFmtId="41" fontId="9" fillId="2" borderId="2" xfId="2" applyNumberFormat="1" applyFont="1" applyFill="1" applyBorder="1" applyAlignment="1">
      <alignment horizontal="center" vertical="center"/>
    </xf>
    <xf numFmtId="41" fontId="9" fillId="2" borderId="4" xfId="2" applyNumberFormat="1" applyFont="1" applyFill="1" applyBorder="1" applyAlignment="1">
      <alignment horizontal="center" vertical="center"/>
    </xf>
    <xf numFmtId="41" fontId="3" fillId="2" borderId="5" xfId="2" applyNumberFormat="1" applyFont="1" applyFill="1" applyBorder="1" applyAlignment="1">
      <alignment horizontal="center" vertical="center"/>
    </xf>
    <xf numFmtId="41" fontId="3" fillId="2" borderId="2" xfId="2" applyNumberFormat="1" applyFont="1" applyFill="1" applyBorder="1" applyAlignment="1">
      <alignment horizontal="center" vertical="center"/>
    </xf>
    <xf numFmtId="41" fontId="9" fillId="0" borderId="2" xfId="2" applyNumberFormat="1" applyFont="1" applyFill="1" applyBorder="1" applyAlignment="1">
      <alignment horizontal="center" vertical="center"/>
    </xf>
    <xf numFmtId="41" fontId="9" fillId="2" borderId="6" xfId="2" applyNumberFormat="1" applyFont="1" applyFill="1" applyBorder="1" applyAlignment="1">
      <alignment horizontal="center" vertical="center"/>
    </xf>
    <xf numFmtId="41" fontId="9" fillId="2" borderId="7" xfId="2" applyNumberFormat="1" applyFont="1" applyFill="1" applyBorder="1" applyAlignment="1">
      <alignment horizontal="center" vertical="center"/>
    </xf>
    <xf numFmtId="41" fontId="9" fillId="2" borderId="8" xfId="2" applyNumberFormat="1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10" xfId="3" applyNumberFormat="1" applyFont="1" applyFill="1" applyBorder="1" applyAlignment="1">
      <alignment horizontal="center" vertical="center"/>
    </xf>
    <xf numFmtId="164" fontId="9" fillId="2" borderId="11" xfId="3" applyNumberFormat="1" applyFont="1" applyFill="1" applyBorder="1" applyAlignment="1">
      <alignment horizontal="center" vertical="center"/>
    </xf>
    <xf numFmtId="164" fontId="9" fillId="2" borderId="12" xfId="3" applyNumberFormat="1" applyFont="1" applyFill="1" applyBorder="1" applyAlignment="1">
      <alignment horizontal="center" vertical="center"/>
    </xf>
    <xf numFmtId="164" fontId="3" fillId="2" borderId="13" xfId="3" applyNumberFormat="1" applyFont="1" applyFill="1" applyBorder="1" applyAlignment="1">
      <alignment horizontal="center" vertical="center"/>
    </xf>
    <xf numFmtId="164" fontId="3" fillId="2" borderId="10" xfId="3" applyNumberFormat="1" applyFont="1" applyFill="1" applyBorder="1" applyAlignment="1">
      <alignment horizontal="center" vertical="center"/>
    </xf>
    <xf numFmtId="164" fontId="9" fillId="2" borderId="14" xfId="3" applyNumberFormat="1" applyFont="1" applyFill="1" applyBorder="1" applyAlignment="1">
      <alignment horizontal="center" vertical="center"/>
    </xf>
    <xf numFmtId="164" fontId="9" fillId="2" borderId="15" xfId="3" applyNumberFormat="1" applyFont="1" applyFill="1" applyBorder="1" applyAlignment="1">
      <alignment horizontal="center" vertical="center"/>
    </xf>
    <xf numFmtId="164" fontId="9" fillId="2" borderId="0" xfId="3" applyNumberFormat="1" applyFont="1" applyFill="1" applyBorder="1" applyAlignment="1">
      <alignment horizontal="center" vertical="center"/>
    </xf>
    <xf numFmtId="164" fontId="9" fillId="2" borderId="16" xfId="3" applyNumberFormat="1" applyFont="1" applyFill="1" applyBorder="1" applyAlignment="1">
      <alignment horizontal="center" vertical="center"/>
    </xf>
    <xf numFmtId="0" fontId="10" fillId="3" borderId="17" xfId="2" applyFont="1" applyFill="1" applyBorder="1" applyAlignment="1">
      <alignment horizontal="left" vertical="center"/>
    </xf>
    <xf numFmtId="164" fontId="9" fillId="2" borderId="18" xfId="3" applyNumberFormat="1" applyFont="1" applyFill="1" applyBorder="1" applyAlignment="1">
      <alignment horizontal="center" vertical="center"/>
    </xf>
    <xf numFmtId="164" fontId="9" fillId="2" borderId="1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9" fillId="2" borderId="17" xfId="3" applyNumberFormat="1" applyFont="1" applyFill="1" applyBorder="1" applyAlignment="1">
      <alignment horizontal="center" vertical="center"/>
    </xf>
    <xf numFmtId="164" fontId="3" fillId="2" borderId="21" xfId="3" applyNumberFormat="1" applyFont="1" applyFill="1" applyBorder="1" applyAlignment="1">
      <alignment horizontal="center" vertical="center"/>
    </xf>
    <xf numFmtId="164" fontId="3" fillId="2" borderId="19" xfId="3" applyNumberFormat="1" applyFont="1" applyFill="1" applyBorder="1" applyAlignment="1">
      <alignment horizontal="center" vertical="center"/>
    </xf>
    <xf numFmtId="164" fontId="9" fillId="2" borderId="22" xfId="3" applyNumberFormat="1" applyFont="1" applyFill="1" applyBorder="1" applyAlignment="1">
      <alignment horizontal="center" vertical="center"/>
    </xf>
    <xf numFmtId="164" fontId="9" fillId="2" borderId="23" xfId="3" applyNumberFormat="1" applyFont="1" applyFill="1" applyBorder="1" applyAlignment="1">
      <alignment horizontal="center" vertical="center"/>
    </xf>
    <xf numFmtId="164" fontId="9" fillId="2" borderId="24" xfId="3" applyNumberFormat="1" applyFont="1" applyFill="1" applyBorder="1" applyAlignment="1">
      <alignment horizontal="center" vertical="center"/>
    </xf>
    <xf numFmtId="164" fontId="9" fillId="2" borderId="25" xfId="3" applyNumberFormat="1" applyFont="1" applyFill="1" applyBorder="1" applyAlignment="1">
      <alignment horizontal="center" vertical="center"/>
    </xf>
    <xf numFmtId="164" fontId="9" fillId="2" borderId="26" xfId="3" applyNumberFormat="1" applyFont="1" applyFill="1" applyBorder="1" applyAlignment="1">
      <alignment horizontal="center" vertical="center"/>
    </xf>
    <xf numFmtId="0" fontId="10" fillId="3" borderId="17" xfId="2" applyFont="1" applyFill="1" applyBorder="1" applyAlignment="1">
      <alignment vertical="center"/>
    </xf>
    <xf numFmtId="17" fontId="11" fillId="0" borderId="27" xfId="2" applyNumberFormat="1" applyFont="1" applyFill="1" applyBorder="1" applyAlignment="1">
      <alignment horizontal="center" vertical="center"/>
    </xf>
    <xf numFmtId="17" fontId="11" fillId="0" borderId="28" xfId="2" applyNumberFormat="1" applyFont="1" applyFill="1" applyBorder="1" applyAlignment="1">
      <alignment horizontal="center" vertical="center"/>
    </xf>
    <xf numFmtId="17" fontId="11" fillId="0" borderId="29" xfId="2" applyNumberFormat="1" applyFont="1" applyFill="1" applyBorder="1" applyAlignment="1">
      <alignment horizontal="center" vertical="center"/>
    </xf>
    <xf numFmtId="17" fontId="11" fillId="0" borderId="30" xfId="2" applyNumberFormat="1" applyFont="1" applyFill="1" applyBorder="1" applyAlignment="1">
      <alignment horizontal="center" vertical="center"/>
    </xf>
    <xf numFmtId="17" fontId="11" fillId="0" borderId="21" xfId="2" applyNumberFormat="1" applyFont="1" applyFill="1" applyBorder="1" applyAlignment="1">
      <alignment horizontal="center" vertical="center"/>
    </xf>
    <xf numFmtId="17" fontId="11" fillId="0" borderId="19" xfId="2" applyNumberFormat="1" applyFont="1" applyFill="1" applyBorder="1" applyAlignment="1">
      <alignment horizontal="center" vertical="center"/>
    </xf>
    <xf numFmtId="17" fontId="12" fillId="0" borderId="19" xfId="2" applyNumberFormat="1" applyFont="1" applyFill="1" applyBorder="1" applyAlignment="1">
      <alignment horizontal="center" vertical="center"/>
    </xf>
    <xf numFmtId="17" fontId="12" fillId="0" borderId="19" xfId="2" applyNumberFormat="1" applyFont="1" applyFill="1" applyBorder="1" applyAlignment="1">
      <alignment vertical="center"/>
    </xf>
    <xf numFmtId="17" fontId="12" fillId="0" borderId="0" xfId="2" applyNumberFormat="1" applyFont="1" applyFill="1" applyBorder="1" applyAlignment="1">
      <alignment vertical="center"/>
    </xf>
    <xf numFmtId="17" fontId="12" fillId="0" borderId="25" xfId="2" applyNumberFormat="1" applyFont="1" applyFill="1" applyBorder="1" applyAlignment="1">
      <alignment vertical="center"/>
    </xf>
    <xf numFmtId="17" fontId="12" fillId="4" borderId="25" xfId="2" applyNumberFormat="1" applyFont="1" applyFill="1" applyBorder="1" applyAlignment="1">
      <alignment vertical="center"/>
    </xf>
    <xf numFmtId="0" fontId="13" fillId="3" borderId="17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166" fontId="14" fillId="3" borderId="31" xfId="2" applyNumberFormat="1" applyFont="1" applyFill="1" applyBorder="1" applyAlignment="1">
      <alignment horizontal="center" vertical="center"/>
    </xf>
    <xf numFmtId="166" fontId="14" fillId="3" borderId="32" xfId="2" applyNumberFormat="1" applyFont="1" applyFill="1" applyBorder="1" applyAlignment="1">
      <alignment horizontal="center" vertical="center"/>
    </xf>
    <xf numFmtId="166" fontId="14" fillId="3" borderId="33" xfId="2" applyNumberFormat="1" applyFont="1" applyFill="1" applyBorder="1" applyAlignment="1">
      <alignment horizontal="center" vertical="center"/>
    </xf>
    <xf numFmtId="166" fontId="14" fillId="3" borderId="34" xfId="2" applyNumberFormat="1" applyFont="1" applyFill="1" applyBorder="1" applyAlignment="1">
      <alignment horizontal="center" vertical="center"/>
    </xf>
    <xf numFmtId="166" fontId="14" fillId="3" borderId="35" xfId="2" applyNumberFormat="1" applyFont="1" applyFill="1" applyBorder="1" applyAlignment="1">
      <alignment horizontal="center" vertical="center"/>
    </xf>
    <xf numFmtId="166" fontId="14" fillId="3" borderId="36" xfId="2" applyNumberFormat="1" applyFont="1" applyFill="1" applyBorder="1" applyAlignment="1">
      <alignment horizontal="center" vertical="center"/>
    </xf>
    <xf numFmtId="0" fontId="13" fillId="3" borderId="37" xfId="2" applyFont="1" applyFill="1" applyBorder="1" applyAlignment="1">
      <alignment horizontal="center" vertical="center"/>
    </xf>
    <xf numFmtId="0" fontId="10" fillId="2" borderId="0" xfId="2" applyFont="1" applyFill="1"/>
    <xf numFmtId="166" fontId="3" fillId="0" borderId="0" xfId="2" applyNumberFormat="1" applyFont="1" applyFill="1"/>
    <xf numFmtId="166" fontId="3" fillId="2" borderId="0" xfId="2" applyNumberFormat="1" applyFont="1" applyFill="1"/>
    <xf numFmtId="0" fontId="3" fillId="2" borderId="0" xfId="2" applyFont="1" applyFill="1"/>
    <xf numFmtId="0" fontId="3" fillId="2" borderId="0" xfId="2" applyFont="1" applyFill="1" applyBorder="1"/>
    <xf numFmtId="0" fontId="10" fillId="2" borderId="0" xfId="2" applyFont="1" applyFill="1" applyBorder="1"/>
    <xf numFmtId="0" fontId="15" fillId="2" borderId="0" xfId="2" applyFont="1" applyFill="1"/>
    <xf numFmtId="0" fontId="15" fillId="2" borderId="0" xfId="2" applyFont="1" applyFill="1" applyBorder="1"/>
    <xf numFmtId="0" fontId="16" fillId="0" borderId="0" xfId="2" applyFont="1" applyFill="1" applyBorder="1" applyAlignment="1">
      <alignment vertical="center"/>
    </xf>
    <xf numFmtId="43" fontId="2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/>
    <xf numFmtId="43" fontId="9" fillId="2" borderId="0" xfId="1" applyFont="1" applyFill="1" applyAlignment="1">
      <alignment horizontal="center" vertical="center"/>
    </xf>
    <xf numFmtId="164" fontId="9" fillId="0" borderId="5" xfId="2" applyNumberFormat="1" applyFont="1" applyFill="1" applyBorder="1" applyAlignment="1">
      <alignment horizontal="center" vertical="center"/>
    </xf>
    <xf numFmtId="41" fontId="9" fillId="0" borderId="4" xfId="2" applyNumberFormat="1" applyFont="1" applyFill="1" applyBorder="1" applyAlignment="1">
      <alignment horizontal="center" vertical="center"/>
    </xf>
    <xf numFmtId="41" fontId="3" fillId="0" borderId="5" xfId="2" applyNumberFormat="1" applyFont="1" applyFill="1" applyBorder="1" applyAlignment="1">
      <alignment horizontal="center" vertical="center"/>
    </xf>
    <xf numFmtId="41" fontId="3" fillId="0" borderId="2" xfId="2" applyNumberFormat="1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9" fillId="2" borderId="21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9" fillId="0" borderId="10" xfId="3" applyNumberFormat="1" applyFont="1" applyFill="1" applyBorder="1" applyAlignment="1">
      <alignment horizontal="center" vertical="center"/>
    </xf>
    <xf numFmtId="164" fontId="9" fillId="2" borderId="38" xfId="3" applyNumberFormat="1" applyFont="1" applyFill="1" applyBorder="1" applyAlignment="1">
      <alignment horizontal="center" vertical="center"/>
    </xf>
    <xf numFmtId="164" fontId="9" fillId="2" borderId="39" xfId="3" applyNumberFormat="1" applyFont="1" applyFill="1" applyBorder="1" applyAlignment="1">
      <alignment horizontal="center" vertical="center"/>
    </xf>
    <xf numFmtId="164" fontId="9" fillId="2" borderId="40" xfId="3" applyNumberFormat="1" applyFont="1" applyFill="1" applyBorder="1" applyAlignment="1">
      <alignment horizontal="center" vertical="center"/>
    </xf>
    <xf numFmtId="167" fontId="9" fillId="2" borderId="0" xfId="3" applyNumberFormat="1" applyFont="1" applyFill="1" applyBorder="1" applyAlignment="1">
      <alignment vertical="center"/>
    </xf>
    <xf numFmtId="164" fontId="9" fillId="0" borderId="21" xfId="2" applyNumberFormat="1" applyFont="1" applyFill="1" applyBorder="1" applyAlignment="1">
      <alignment horizontal="center" vertical="center"/>
    </xf>
    <xf numFmtId="164" fontId="9" fillId="0" borderId="19" xfId="2" applyNumberFormat="1" applyFont="1" applyFill="1" applyBorder="1" applyAlignment="1">
      <alignment horizontal="center" vertical="center"/>
    </xf>
    <xf numFmtId="164" fontId="9" fillId="2" borderId="19" xfId="2" applyNumberFormat="1" applyFont="1" applyFill="1" applyBorder="1" applyAlignment="1">
      <alignment horizontal="center" vertical="center"/>
    </xf>
    <xf numFmtId="164" fontId="9" fillId="2" borderId="17" xfId="2" applyNumberFormat="1" applyFont="1" applyFill="1" applyBorder="1" applyAlignment="1">
      <alignment horizontal="center" vertical="center"/>
    </xf>
    <xf numFmtId="164" fontId="3" fillId="2" borderId="21" xfId="2" applyNumberFormat="1" applyFont="1" applyFill="1" applyBorder="1" applyAlignment="1">
      <alignment horizontal="center" vertical="center"/>
    </xf>
    <xf numFmtId="164" fontId="3" fillId="2" borderId="19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9" fillId="2" borderId="19" xfId="2" applyNumberFormat="1" applyFont="1" applyFill="1" applyBorder="1" applyAlignment="1">
      <alignment horizontal="center" vertical="center"/>
    </xf>
    <xf numFmtId="3" fontId="9" fillId="0" borderId="19" xfId="2" applyNumberFormat="1" applyFont="1" applyFill="1" applyBorder="1" applyAlignment="1">
      <alignment vertical="center"/>
    </xf>
    <xf numFmtId="3" fontId="12" fillId="0" borderId="19" xfId="2" applyNumberFormat="1" applyFont="1" applyFill="1" applyBorder="1" applyAlignment="1">
      <alignment vertical="center"/>
    </xf>
    <xf numFmtId="3" fontId="9" fillId="2" borderId="19" xfId="2" applyNumberFormat="1" applyFont="1" applyFill="1" applyBorder="1" applyAlignment="1">
      <alignment vertical="center"/>
    </xf>
    <xf numFmtId="167" fontId="9" fillId="2" borderId="19" xfId="3" applyNumberFormat="1" applyFont="1" applyFill="1" applyBorder="1" applyAlignment="1">
      <alignment vertical="center"/>
    </xf>
    <xf numFmtId="17" fontId="11" fillId="2" borderId="41" xfId="2" applyNumberFormat="1" applyFont="1" applyFill="1" applyBorder="1" applyAlignment="1">
      <alignment vertical="center"/>
    </xf>
    <xf numFmtId="17" fontId="11" fillId="2" borderId="28" xfId="2" applyNumberFormat="1" applyFont="1" applyFill="1" applyBorder="1" applyAlignment="1">
      <alignment vertical="center"/>
    </xf>
    <xf numFmtId="17" fontId="11" fillId="2" borderId="30" xfId="2" applyNumberFormat="1" applyFont="1" applyFill="1" applyBorder="1" applyAlignment="1">
      <alignment vertical="center"/>
    </xf>
    <xf numFmtId="17" fontId="11" fillId="2" borderId="21" xfId="2" applyNumberFormat="1" applyFont="1" applyFill="1" applyBorder="1" applyAlignment="1">
      <alignment vertical="center"/>
    </xf>
    <xf numFmtId="17" fontId="11" fillId="2" borderId="19" xfId="2" applyNumberFormat="1" applyFont="1" applyFill="1" applyBorder="1" applyAlignment="1">
      <alignment vertical="center"/>
    </xf>
    <xf numFmtId="17" fontId="12" fillId="2" borderId="19" xfId="2" applyNumberFormat="1" applyFont="1" applyFill="1" applyBorder="1" applyAlignment="1">
      <alignment vertical="center"/>
    </xf>
    <xf numFmtId="17" fontId="12" fillId="4" borderId="19" xfId="2" applyNumberFormat="1" applyFont="1" applyFill="1" applyBorder="1" applyAlignment="1">
      <alignment vertical="center"/>
    </xf>
    <xf numFmtId="0" fontId="10" fillId="3" borderId="17" xfId="2" applyFont="1" applyFill="1" applyBorder="1" applyAlignment="1">
      <alignment horizontal="center" vertical="center"/>
    </xf>
    <xf numFmtId="166" fontId="14" fillId="3" borderId="42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/>
    <xf numFmtId="0" fontId="16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164" fontId="5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3" fillId="2" borderId="43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vertical="center"/>
    </xf>
    <xf numFmtId="0" fontId="10" fillId="3" borderId="4" xfId="2" applyFont="1" applyFill="1" applyBorder="1" applyAlignment="1">
      <alignment horizontal="left" vertical="center" indent="1"/>
    </xf>
    <xf numFmtId="164" fontId="9" fillId="0" borderId="18" xfId="2" applyNumberFormat="1" applyFont="1" applyFill="1" applyBorder="1" applyAlignment="1">
      <alignment horizontal="center" vertical="center"/>
    </xf>
    <xf numFmtId="164" fontId="9" fillId="2" borderId="18" xfId="2" applyNumberFormat="1" applyFont="1" applyFill="1" applyBorder="1" applyAlignment="1">
      <alignment horizontal="center" vertical="center"/>
    </xf>
    <xf numFmtId="164" fontId="9" fillId="0" borderId="20" xfId="2" applyNumberFormat="1" applyFont="1" applyFill="1" applyBorder="1" applyAlignment="1">
      <alignment horizontal="center" vertical="center"/>
    </xf>
    <xf numFmtId="3" fontId="9" fillId="0" borderId="19" xfId="2" applyNumberFormat="1" applyFont="1" applyFill="1" applyBorder="1" applyAlignment="1">
      <alignment horizontal="center" vertical="center"/>
    </xf>
    <xf numFmtId="164" fontId="3" fillId="0" borderId="44" xfId="2" applyNumberFormat="1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164" fontId="9" fillId="2" borderId="20" xfId="2" applyNumberFormat="1" applyFont="1" applyFill="1" applyBorder="1" applyAlignment="1">
      <alignment horizontal="center" vertical="center"/>
    </xf>
    <xf numFmtId="164" fontId="3" fillId="2" borderId="44" xfId="2" applyNumberFormat="1" applyFont="1" applyFill="1" applyBorder="1" applyAlignment="1">
      <alignment horizontal="center" vertical="center"/>
    </xf>
    <xf numFmtId="3" fontId="3" fillId="0" borderId="19" xfId="2" applyNumberFormat="1" applyFont="1" applyFill="1" applyBorder="1" applyAlignment="1">
      <alignment horizontal="center" vertical="center"/>
    </xf>
    <xf numFmtId="3" fontId="3" fillId="2" borderId="21" xfId="2" applyNumberFormat="1" applyFont="1" applyFill="1" applyBorder="1" applyAlignment="1">
      <alignment horizontal="center" vertical="center"/>
    </xf>
    <xf numFmtId="0" fontId="14" fillId="3" borderId="17" xfId="2" applyFont="1" applyFill="1" applyBorder="1" applyAlignment="1">
      <alignment vertical="center"/>
    </xf>
    <xf numFmtId="164" fontId="9" fillId="2" borderId="19" xfId="2" applyNumberFormat="1" applyFont="1" applyFill="1" applyBorder="1" applyAlignment="1">
      <alignment vertical="center"/>
    </xf>
    <xf numFmtId="3" fontId="9" fillId="2" borderId="18" xfId="2" applyNumberFormat="1" applyFont="1" applyFill="1" applyBorder="1" applyAlignment="1">
      <alignment horizontal="center" vertical="center"/>
    </xf>
    <xf numFmtId="3" fontId="9" fillId="2" borderId="20" xfId="2" applyNumberFormat="1" applyFont="1" applyFill="1" applyBorder="1" applyAlignment="1">
      <alignment horizontal="center" vertical="center"/>
    </xf>
    <xf numFmtId="3" fontId="3" fillId="2" borderId="44" xfId="2" applyNumberFormat="1" applyFont="1" applyFill="1" applyBorder="1" applyAlignment="1">
      <alignment horizontal="center" vertical="center"/>
    </xf>
    <xf numFmtId="43" fontId="9" fillId="2" borderId="0" xfId="2" applyNumberFormat="1" applyFont="1" applyFill="1" applyBorder="1" applyAlignment="1">
      <alignment horizontal="center" vertical="center"/>
    </xf>
    <xf numFmtId="3" fontId="9" fillId="2" borderId="45" xfId="2" applyNumberFormat="1" applyFont="1" applyFill="1" applyBorder="1" applyAlignment="1">
      <alignment horizontal="center" vertical="center"/>
    </xf>
    <xf numFmtId="3" fontId="9" fillId="2" borderId="46" xfId="2" applyNumberFormat="1" applyFont="1" applyFill="1" applyBorder="1" applyAlignment="1">
      <alignment horizontal="center" vertical="center"/>
    </xf>
    <xf numFmtId="3" fontId="9" fillId="2" borderId="47" xfId="2" applyNumberFormat="1" applyFont="1" applyFill="1" applyBorder="1" applyAlignment="1">
      <alignment horizontal="center" vertical="center"/>
    </xf>
    <xf numFmtId="3" fontId="3" fillId="2" borderId="48" xfId="2" applyNumberFormat="1" applyFont="1" applyFill="1" applyBorder="1" applyAlignment="1">
      <alignment horizontal="center" vertical="center"/>
    </xf>
    <xf numFmtId="3" fontId="3" fillId="2" borderId="49" xfId="2" applyNumberFormat="1" applyFont="1" applyFill="1" applyBorder="1" applyAlignment="1">
      <alignment horizontal="center" vertical="center"/>
    </xf>
    <xf numFmtId="3" fontId="3" fillId="2" borderId="46" xfId="2" applyNumberFormat="1" applyFont="1" applyFill="1" applyBorder="1" applyAlignment="1">
      <alignment horizontal="center" vertical="center"/>
    </xf>
    <xf numFmtId="3" fontId="3" fillId="0" borderId="46" xfId="2" applyNumberFormat="1" applyFont="1" applyFill="1" applyBorder="1" applyAlignment="1">
      <alignment horizontal="center" vertical="center"/>
    </xf>
    <xf numFmtId="3" fontId="9" fillId="2" borderId="46" xfId="2" applyNumberFormat="1" applyFont="1" applyFill="1" applyBorder="1" applyAlignment="1">
      <alignment vertical="center"/>
    </xf>
    <xf numFmtId="3" fontId="9" fillId="2" borderId="39" xfId="2" applyNumberFormat="1" applyFont="1" applyFill="1" applyBorder="1" applyAlignment="1">
      <alignment vertical="center"/>
    </xf>
    <xf numFmtId="164" fontId="9" fillId="2" borderId="27" xfId="2" applyNumberFormat="1" applyFont="1" applyFill="1" applyBorder="1" applyAlignment="1">
      <alignment horizontal="center" vertical="center"/>
    </xf>
    <xf numFmtId="164" fontId="9" fillId="2" borderId="9" xfId="2" applyNumberFormat="1" applyFont="1" applyFill="1" applyBorder="1" applyAlignment="1">
      <alignment horizontal="center" vertical="center"/>
    </xf>
    <xf numFmtId="164" fontId="9" fillId="2" borderId="10" xfId="2" applyNumberFormat="1" applyFont="1" applyFill="1" applyBorder="1" applyAlignment="1">
      <alignment horizontal="center" vertical="center"/>
    </xf>
    <xf numFmtId="164" fontId="9" fillId="2" borderId="11" xfId="2" applyNumberFormat="1" applyFont="1" applyFill="1" applyBorder="1" applyAlignment="1">
      <alignment horizontal="center" vertical="center"/>
    </xf>
    <xf numFmtId="164" fontId="3" fillId="2" borderId="50" xfId="2" applyNumberFormat="1" applyFont="1" applyFill="1" applyBorder="1" applyAlignment="1">
      <alignment horizontal="center" vertical="center"/>
    </xf>
    <xf numFmtId="164" fontId="3" fillId="2" borderId="13" xfId="2" applyNumberFormat="1" applyFont="1" applyFill="1" applyBorder="1" applyAlignment="1">
      <alignment horizontal="center" vertical="center"/>
    </xf>
    <xf numFmtId="164" fontId="3" fillId="2" borderId="10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0" borderId="10" xfId="2" applyNumberFormat="1" applyFont="1" applyFill="1" applyBorder="1" applyAlignment="1">
      <alignment horizontal="center" vertical="center"/>
    </xf>
    <xf numFmtId="3" fontId="9" fillId="2" borderId="10" xfId="2" applyNumberFormat="1" applyFont="1" applyFill="1" applyBorder="1" applyAlignment="1">
      <alignment horizontal="center" vertical="center"/>
    </xf>
    <xf numFmtId="3" fontId="9" fillId="2" borderId="10" xfId="2" applyNumberFormat="1" applyFont="1" applyFill="1" applyBorder="1" applyAlignment="1">
      <alignment vertical="center"/>
    </xf>
    <xf numFmtId="168" fontId="9" fillId="2" borderId="18" xfId="2" applyNumberFormat="1" applyFont="1" applyFill="1" applyBorder="1" applyAlignment="1">
      <alignment horizontal="center" vertical="center"/>
    </xf>
    <xf numFmtId="168" fontId="9" fillId="2" borderId="19" xfId="2" applyNumberFormat="1" applyFont="1" applyFill="1" applyBorder="1" applyAlignment="1">
      <alignment horizontal="center" vertical="center"/>
    </xf>
    <xf numFmtId="168" fontId="9" fillId="2" borderId="20" xfId="2" applyNumberFormat="1" applyFont="1" applyFill="1" applyBorder="1" applyAlignment="1">
      <alignment horizontal="center" vertical="center"/>
    </xf>
    <xf numFmtId="168" fontId="3" fillId="2" borderId="44" xfId="2" applyNumberFormat="1" applyFont="1" applyFill="1" applyBorder="1" applyAlignment="1">
      <alignment horizontal="center" vertical="center"/>
    </xf>
    <xf numFmtId="168" fontId="3" fillId="2" borderId="21" xfId="2" applyNumberFormat="1" applyFont="1" applyFill="1" applyBorder="1" applyAlignment="1">
      <alignment horizontal="center" vertical="center"/>
    </xf>
    <xf numFmtId="168" fontId="3" fillId="2" borderId="19" xfId="2" applyNumberFormat="1" applyFont="1" applyFill="1" applyBorder="1" applyAlignment="1">
      <alignment horizontal="center" vertical="center"/>
    </xf>
    <xf numFmtId="168" fontId="3" fillId="0" borderId="19" xfId="2" applyNumberFormat="1" applyFont="1" applyFill="1" applyBorder="1" applyAlignment="1">
      <alignment horizontal="center" vertical="center"/>
    </xf>
    <xf numFmtId="168" fontId="9" fillId="2" borderId="19" xfId="2" applyNumberFormat="1" applyFont="1" applyFill="1" applyBorder="1" applyAlignment="1">
      <alignment vertical="center"/>
    </xf>
    <xf numFmtId="168" fontId="9" fillId="2" borderId="39" xfId="2" applyNumberFormat="1" applyFont="1" applyFill="1" applyBorder="1" applyAlignment="1">
      <alignment vertical="center"/>
    </xf>
    <xf numFmtId="168" fontId="9" fillId="0" borderId="19" xfId="2" applyNumberFormat="1" applyFont="1" applyFill="1" applyBorder="1" applyAlignment="1">
      <alignment vertical="center"/>
    </xf>
    <xf numFmtId="0" fontId="9" fillId="2" borderId="19" xfId="2" applyFont="1" applyFill="1" applyBorder="1" applyAlignment="1">
      <alignment vertical="center"/>
    </xf>
    <xf numFmtId="0" fontId="10" fillId="3" borderId="17" xfId="2" applyFont="1" applyFill="1" applyBorder="1" applyAlignment="1">
      <alignment horizontal="left" vertical="center" indent="1"/>
    </xf>
    <xf numFmtId="164" fontId="9" fillId="2" borderId="28" xfId="2" applyNumberFormat="1" applyFont="1" applyFill="1" applyBorder="1" applyAlignment="1">
      <alignment horizontal="center" vertical="center"/>
    </xf>
    <xf numFmtId="3" fontId="9" fillId="2" borderId="29" xfId="2" applyNumberFormat="1" applyFont="1" applyFill="1" applyBorder="1" applyAlignment="1">
      <alignment horizontal="center" vertical="center"/>
    </xf>
    <xf numFmtId="3" fontId="9" fillId="2" borderId="28" xfId="2" applyNumberFormat="1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166" fontId="14" fillId="3" borderId="51" xfId="2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vertical="center"/>
    </xf>
    <xf numFmtId="0" fontId="20" fillId="2" borderId="0" xfId="2" applyFont="1" applyFill="1" applyBorder="1" applyAlignment="1">
      <alignment vertical="center"/>
    </xf>
    <xf numFmtId="0" fontId="20" fillId="2" borderId="0" xfId="2" applyFont="1" applyFill="1" applyBorder="1" applyAlignment="1">
      <alignment horizontal="center" vertical="center"/>
    </xf>
  </cellXfs>
  <cellStyles count="4">
    <cellStyle name="Comma" xfId="1" builtinId="3"/>
    <cellStyle name="Comma 2 2 2 2 2" xfId="3"/>
    <cellStyle name="Normal" xfId="0" builtinId="0"/>
    <cellStyle name="Normal 10 10 6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Table of Content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13855</xdr:colOff>
      <xdr:row>45</xdr:row>
      <xdr:rowOff>78798</xdr:rowOff>
    </xdr:from>
    <xdr:to>
      <xdr:col>0</xdr:col>
      <xdr:colOff>1280733</xdr:colOff>
      <xdr:row>46</xdr:row>
      <xdr:rowOff>233178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3855" y="8651298"/>
          <a:ext cx="1266878" cy="306780"/>
        </a:xfrm>
        <a:prstGeom prst="leftArrow">
          <a:avLst>
            <a:gd name="adj1" fmla="val 50000"/>
            <a:gd name="adj2" fmla="val 491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7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    </a:t>
          </a:r>
          <a:r>
            <a:rPr lang="en-US" sz="8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Table of contents</a:t>
          </a:r>
        </a:p>
      </xdr:txBody>
    </xdr:sp>
    <xdr:clientData/>
  </xdr:twoCellAnchor>
  <xdr:twoCellAnchor>
    <xdr:from>
      <xdr:col>0</xdr:col>
      <xdr:colOff>13855</xdr:colOff>
      <xdr:row>45</xdr:row>
      <xdr:rowOff>78798</xdr:rowOff>
    </xdr:from>
    <xdr:to>
      <xdr:col>0</xdr:col>
      <xdr:colOff>1280733</xdr:colOff>
      <xdr:row>46</xdr:row>
      <xdr:rowOff>233178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3855" y="8651298"/>
          <a:ext cx="1266878" cy="306780"/>
        </a:xfrm>
        <a:prstGeom prst="leftArrow">
          <a:avLst>
            <a:gd name="adj1" fmla="val 50000"/>
            <a:gd name="adj2" fmla="val 491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7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    </a:t>
          </a:r>
          <a:r>
            <a:rPr lang="en-US" sz="800" b="1">
              <a:solidFill>
                <a:srgbClr val="002060"/>
              </a:solidFill>
              <a:latin typeface="Segoe UI" panose="020B0502040204020203" pitchFamily="34" charset="0"/>
              <a:cs typeface="Segoe UI" panose="020B0502040204020203" pitchFamily="34" charset="0"/>
            </a:rPr>
            <a:t>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sta\DATA\NGA\Curren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.bom.mu\Data\Div2\ChartPack\Presentation%20Chartpack\Equities\Equities\charts%2042-47%20Equity%20markets%20&amp;%20sector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sta\DATA\MLI\Current\MLIBO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WINDOWS\TEMP\CRI-BOP-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CA\CRI\EXTERNAL\Output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CA\CRI\Dbase\Dinput\CRI-INPUT-A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CA\CRI\EXTERNAL\Output\Other-2002\CRI-INPUT-ABOP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sta\NGA%20local\scenario%20III\STA-ins\NG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DATA\NAM\Sr-red\STRP_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sb_january_2022_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WIN\TEMP\BOP9703_stres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ZMB\CURRENT\Real\ZMBREAL%20inactive%20sheets%20removed%20Jul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GR\Old%20FR%20Directory\Quota%20Information\secretariat\11REV%20C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lgiorgianni\Local%20Settings\Temporary%20Internet%20Files\OLK45\DNCFP\Recursos\Proyrena\Anual\2002\Alt4_Proy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GDP summary temp"/>
      <sheetName val="TOC"/>
      <sheetName val="Readme"/>
      <sheetName val="DMX"/>
      <sheetName val="In"/>
      <sheetName val="In_for nonoil"/>
      <sheetName val="Out"/>
      <sheetName val="Weta"/>
      <sheetName val="SavInv_gdp"/>
      <sheetName val="SavInv_nonoilgdp"/>
      <sheetName val="Work_exp"/>
      <sheetName val="SEI_sum"/>
      <sheetName val="Population"/>
      <sheetName val="GDP summary"/>
      <sheetName val="IMF-Auth Comp Proj"/>
      <sheetName val="Authorities Feb07"/>
      <sheetName val="Comp old-new"/>
      <sheetName val="Source_sect"/>
      <sheetName val="Work_sect"/>
      <sheetName val="Source_exp"/>
      <sheetName val="Non-oil Defl"/>
      <sheetName val="GDP Deflator"/>
      <sheetName val="SEI"/>
      <sheetName val="Quarterly_deflator"/>
      <sheetName val="SEI-MDG"/>
      <sheetName val="Work_sect_MDG"/>
      <sheetName val="Work_exp_MDG"/>
      <sheetName val="SavInv-MDG"/>
      <sheetName val="SEI_alternative"/>
      <sheetName val="Summary"/>
      <sheetName val="brief summary"/>
      <sheetName val="Text_tab"/>
      <sheetName val="EER Data"/>
      <sheetName val="SEI long-term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raw"/>
      <sheetName val="Nominal"/>
      <sheetName val="EERProfile"/>
      <sheetName val="BDDBIL"/>
      <sheetName val="BNCBIL"/>
      <sheetName val="SpotExchangeRates"/>
      <sheetName val="StockMarketIndices"/>
      <sheetName val="OUT_WETA"/>
      <sheetName val="Bloomberg_Nigeria_Db"/>
      <sheetName val="CODE LIST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CHARTS"/>
      <sheetName val="Data Sheet"/>
      <sheetName val="Technology indices "/>
      <sheetName val="Instructions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36528</v>
          </cell>
          <cell r="E4">
            <v>36528</v>
          </cell>
          <cell r="I4">
            <v>36528</v>
          </cell>
        </row>
      </sheetData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DMB"/>
      <sheetName val="CBS"/>
      <sheetName val="MSRV"/>
      <sheetName val="SCSMSRV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Gvt.Securities-others"/>
      <sheetName val="CBS (SRF pilot)"/>
      <sheetName val="ODCs (SRF pilot)"/>
      <sheetName val="Monetary Survey (SRF pilot) "/>
      <sheetName val="Comparing AFR &amp; SRF data"/>
      <sheetName val="Broad Money contribution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  <sheetName val="Figure_X"/>
      <sheetName val="Quarterly_Interest_Rate_IFS"/>
      <sheetName val="Annual_Interest_Rate_IFS"/>
      <sheetName val="Development_Bank_IFS"/>
      <sheetName val="Financial_Survey_IFS"/>
      <sheetName val="Nonbank_Institution_IFS"/>
      <sheetName val="Vuln_ind_from_CBS"/>
      <sheetName val="SoundnessInd_"/>
      <sheetName val="DOMDEBT-M_(old)"/>
      <sheetName val="from_CBS_on_DMB"/>
      <sheetName val="monetary_aggregates"/>
      <sheetName val="mon_aggreg_in_percent"/>
      <sheetName val="data_for_monetary_dev_chart"/>
      <sheetName val="data_for_Figure_3"/>
      <sheetName val="Figure_3"/>
      <sheetName val="Monetary_Authorites_IFS"/>
      <sheetName val="Banking_Institution_IFS"/>
      <sheetName val="Banking_Survey_IFS"/>
      <sheetName val="CBS_IFS"/>
      <sheetName val="Commercial_Bank_Assets_IFS"/>
      <sheetName val="Sheet1_(2)"/>
      <sheetName val="Interest_Rate_IFS"/>
      <sheetName val="Gvt_Securities-others"/>
      <sheetName val="Comparing_AFR_&amp;_SRF_data"/>
      <sheetName val="Broad_Money_contribution"/>
      <sheetName val="CBS_(SRF_pilot)"/>
      <sheetName val="ODCs_(SRF_pilot)"/>
      <sheetName val="Monetary_Survey_(SRF_pilot)_"/>
      <sheetName val="CBS_(SRF)"/>
      <sheetName val="ODCs_(SRF)"/>
      <sheetName val="Monetary_Survey_(SRF)_"/>
      <sheetName val="CBS_weekly"/>
      <sheetName val="MS_proj"/>
      <sheetName val="Mon_Ind"/>
      <sheetName val="Mon_Survey_Table_(2)"/>
      <sheetName val="MS_montly"/>
      <sheetName val="CBS_BS_(2)"/>
      <sheetName val="CBS_BS"/>
      <sheetName val="MonQ_Prg"/>
      <sheetName val="IFS_-_Exchange_rates"/>
      <sheetName val="Input_from_HUB"/>
      <sheetName val="page_1"/>
      <sheetName val="Med"/>
      <sheetName val="PrivReceipts"/>
      <sheetName val="by year"/>
      <sheetName val="Change according to grades"/>
    </sheetNames>
    <sheetDataSet>
      <sheetData sheetId="0"/>
      <sheetData sheetId="1"/>
      <sheetData sheetId="2"/>
      <sheetData sheetId="3">
        <row r="1">
          <cell r="D1">
            <v>1981</v>
          </cell>
        </row>
      </sheetData>
      <sheetData sheetId="4">
        <row r="1">
          <cell r="D1">
            <v>1981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D1">
            <v>1981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  <sheetName val="Countries_Master"/>
      <sheetName val="Contents"/>
      <sheetName val="E"/>
      <sheetName val="W&amp;T"/>
      <sheetName val="EDSS Retrieve"/>
      <sheetName val="REER"/>
      <sheetName val="lookup"/>
      <sheetName val="GE Calculation"/>
      <sheetName val="PV_Base"/>
      <sheetName val="Data-Input"/>
      <sheetName val="DMX_IN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ource Data (Current)"/>
      <sheetName val="Complete Data Set (Annual)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BOP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"/>
      <sheetName val="GAS Dec04"/>
      <sheetName val="GAS March 05"/>
      <sheetName val="T3SR_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-1.4</v>
          </cell>
          <cell r="G36">
            <v>-1.2</v>
          </cell>
          <cell r="H36">
            <v>-1.1000000000000001</v>
          </cell>
          <cell r="I36">
            <v>-0.9</v>
          </cell>
          <cell r="J36">
            <v>-4.867</v>
          </cell>
          <cell r="K36">
            <v>-1.8</v>
          </cell>
          <cell r="L36">
            <v>-2.931</v>
          </cell>
          <cell r="M36">
            <v>-2.492</v>
          </cell>
          <cell r="N36">
            <v>-2.5</v>
          </cell>
          <cell r="O36">
            <v>-2.242</v>
          </cell>
          <cell r="P36">
            <v>-1.5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>||</v>
          </cell>
          <cell r="D44" t="str">
            <v>||</v>
          </cell>
          <cell r="E44">
            <v>-53.256999999999969</v>
          </cell>
          <cell r="F44">
            <v>-62.093999999999973</v>
          </cell>
          <cell r="G44">
            <v>-19.858000000000008</v>
          </cell>
          <cell r="H44">
            <v>-27.772000000000006</v>
          </cell>
          <cell r="I44">
            <v>-14.357000000000012</v>
          </cell>
          <cell r="J44">
            <v>-26.595999999999993</v>
          </cell>
          <cell r="K44">
            <v>-8.0779999999999994</v>
          </cell>
          <cell r="L44">
            <v>-22.687000000000001</v>
          </cell>
          <cell r="M44">
            <v>-19.214000000000002</v>
          </cell>
          <cell r="N44">
            <v>-87.936000000000007</v>
          </cell>
          <cell r="O44">
            <v>-85.933999999999955</v>
          </cell>
          <cell r="P44">
            <v>-131.92835643335684</v>
          </cell>
          <cell r="Q44">
            <v>-104.17750762000009</v>
          </cell>
          <cell r="R44">
            <v>-119.73163566547828</v>
          </cell>
          <cell r="S44">
            <v>-155.82335967493077</v>
          </cell>
          <cell r="T44">
            <v>-181.22019538212447</v>
          </cell>
          <cell r="U44">
            <v>-216.3213811633816</v>
          </cell>
          <cell r="V44">
            <v>-229.76431015633443</v>
          </cell>
          <cell r="W44">
            <v>-227.62783257270709</v>
          </cell>
          <cell r="X44">
            <v>-204.41652008285178</v>
          </cell>
          <cell r="Y44">
            <v>-229.57652022161815</v>
          </cell>
          <cell r="Z44">
            <v>-220.9978401310911</v>
          </cell>
          <cell r="AA44">
            <v>-233.97802135548625</v>
          </cell>
          <cell r="AB44">
            <v>-233.14965054558547</v>
          </cell>
          <cell r="AC44">
            <v>-266.74982534713683</v>
          </cell>
          <cell r="AD44">
            <v>-294.71656169956157</v>
          </cell>
          <cell r="AE44">
            <v>-317.61075596965969</v>
          </cell>
          <cell r="AF44">
            <v>-345.29179632704785</v>
          </cell>
          <cell r="AG44">
            <v>-366.78061241819887</v>
          </cell>
          <cell r="AH44">
            <v>-388.43874836789848</v>
          </cell>
          <cell r="AI44">
            <v>-413.52459229500801</v>
          </cell>
          <cell r="AJ44">
            <v>-442.18149807473196</v>
          </cell>
          <cell r="AK44">
            <v>-473.09947315588522</v>
          </cell>
          <cell r="AL44">
            <v>-506.33782836355908</v>
          </cell>
          <cell r="AM44">
            <v>-537.01538519837027</v>
          </cell>
          <cell r="AN44">
            <v>-567.82918248649844</v>
          </cell>
          <cell r="AO44">
            <v>-596.03125527197301</v>
          </cell>
          <cell r="AP44">
            <v>-631.14569947496568</v>
          </cell>
          <cell r="AQ44">
            <v>-719.87252114812998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-6.7</v>
          </cell>
          <cell r="G59">
            <v>-11.73</v>
          </cell>
          <cell r="H59">
            <v>-3.2</v>
          </cell>
          <cell r="I59">
            <v>-7.4</v>
          </cell>
          <cell r="J59">
            <v>-6.7</v>
          </cell>
          <cell r="K59">
            <v>-6.6</v>
          </cell>
          <cell r="L59">
            <v>0</v>
          </cell>
          <cell r="M59">
            <v>-4.625</v>
          </cell>
          <cell r="N59">
            <v>9.67</v>
          </cell>
          <cell r="O59">
            <v>20.885999999999999</v>
          </cell>
          <cell r="P59">
            <v>22.164000000000001</v>
          </cell>
          <cell r="Q59">
            <v>40.700000000000003</v>
          </cell>
          <cell r="R59">
            <v>5.3</v>
          </cell>
          <cell r="S59">
            <v>0.8</v>
          </cell>
          <cell r="T59">
            <v>55.8</v>
          </cell>
          <cell r="U59">
            <v>25</v>
          </cell>
          <cell r="V59">
            <v>62</v>
          </cell>
          <cell r="W59">
            <v>76.576999999999998</v>
          </cell>
          <cell r="X59">
            <v>40.4</v>
          </cell>
          <cell r="Y59">
            <v>60.5</v>
          </cell>
          <cell r="Z59">
            <v>65.5</v>
          </cell>
          <cell r="AA59">
            <v>62.008828960185284</v>
          </cell>
          <cell r="AB59">
            <v>52.236654191746197</v>
          </cell>
          <cell r="AC59">
            <v>57.899843018362873</v>
          </cell>
          <cell r="AD59">
            <v>63.033771669710376</v>
          </cell>
          <cell r="AE59">
            <v>68.175600269572882</v>
          </cell>
          <cell r="AF59">
            <v>74.615843736316464</v>
          </cell>
          <cell r="AG59">
            <v>81.275165443686717</v>
          </cell>
          <cell r="AH59">
            <v>88.952218063712508</v>
          </cell>
          <cell r="AI59">
            <v>97.022027256945449</v>
          </cell>
          <cell r="AJ59">
            <v>106.46139520654089</v>
          </cell>
          <cell r="AK59">
            <v>116.26715577855978</v>
          </cell>
          <cell r="AL59">
            <v>127.0236386299122</v>
          </cell>
          <cell r="AM59">
            <v>138.26948782878327</v>
          </cell>
          <cell r="AN59">
            <v>151.36291346123897</v>
          </cell>
          <cell r="AO59">
            <v>164.87780259584906</v>
          </cell>
          <cell r="AP59">
            <v>180.38031143775362</v>
          </cell>
          <cell r="AQ59">
            <v>197.32702243763259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9.5210855375611327</v>
          </cell>
          <cell r="H79">
            <v>46.463943979471935</v>
          </cell>
          <cell r="I79">
            <v>65.64977332635624</v>
          </cell>
          <cell r="J79">
            <v>35.970341859000001</v>
          </cell>
          <cell r="K79">
            <v>84.722656675210629</v>
          </cell>
          <cell r="L79">
            <v>4.5602946639216775</v>
          </cell>
          <cell r="M79">
            <v>30.577513117330795</v>
          </cell>
          <cell r="N79">
            <v>-30.570408845481087</v>
          </cell>
          <cell r="O79">
            <v>38.095117748459231</v>
          </cell>
          <cell r="P79">
            <v>85.097405801781463</v>
          </cell>
          <cell r="Q79">
            <v>-2.5151260274558824</v>
          </cell>
          <cell r="R79">
            <v>-28.19157822427734</v>
          </cell>
          <cell r="S79">
            <v>-15.122571178867338</v>
          </cell>
          <cell r="T79">
            <v>29.718033690626786</v>
          </cell>
          <cell r="U79">
            <v>-31.356067421456032</v>
          </cell>
          <cell r="V79">
            <v>-34.85892006448389</v>
          </cell>
          <cell r="W79">
            <v>-35.200021569098865</v>
          </cell>
          <cell r="X79">
            <v>-24.49799736576179</v>
          </cell>
          <cell r="Y79">
            <v>-32.437363064031572</v>
          </cell>
          <cell r="Z79">
            <v>-10.731877895023715</v>
          </cell>
          <cell r="AA79">
            <v>-83.381819736254357</v>
          </cell>
        </row>
        <row r="81">
          <cell r="A81" t="str">
            <v>||</v>
          </cell>
          <cell r="B81" t="str">
            <v>errors and omissions</v>
          </cell>
          <cell r="C81" t="str">
            <v>||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||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-9.5863178737794215</v>
          </cell>
          <cell r="AD82">
            <v>-19.984849341944312</v>
          </cell>
          <cell r="AE82">
            <v>-2.1183983474332706</v>
          </cell>
        </row>
        <row r="83">
          <cell r="A83" t="str">
            <v>||</v>
          </cell>
          <cell r="B83" t="str">
            <v>_</v>
          </cell>
          <cell r="C83" t="str">
            <v>||</v>
          </cell>
          <cell r="D83" t="str">
            <v>_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37491.463979282409</v>
          </cell>
          <cell r="C84" t="str">
            <v>||</v>
          </cell>
          <cell r="D84" t="str">
            <v>||</v>
          </cell>
          <cell r="E84" t="str">
            <v>1985</v>
          </cell>
          <cell r="F84" t="str">
            <v>1986</v>
          </cell>
          <cell r="G84" t="str">
            <v>1987</v>
          </cell>
          <cell r="H84" t="str">
            <v>1988</v>
          </cell>
          <cell r="I84" t="str">
            <v>1989</v>
          </cell>
          <cell r="J84" t="str">
            <v>1990</v>
          </cell>
          <cell r="K84" t="str">
            <v>1991</v>
          </cell>
          <cell r="L84" t="str">
            <v>1992</v>
          </cell>
          <cell r="M84" t="str">
            <v>1993</v>
          </cell>
          <cell r="N84" t="str">
            <v>1994</v>
          </cell>
          <cell r="O84" t="str">
            <v>1995</v>
          </cell>
          <cell r="P84">
            <v>1999</v>
          </cell>
          <cell r="Q84">
            <v>1999</v>
          </cell>
          <cell r="R84">
            <v>1998</v>
          </cell>
          <cell r="S84">
            <v>1999</v>
          </cell>
          <cell r="T84">
            <v>2001</v>
          </cell>
          <cell r="U84">
            <v>2002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37491.463979282409</v>
          </cell>
          <cell r="C85" t="str">
            <v>||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10/97</v>
          </cell>
          <cell r="O85" t="str">
            <v>5/98</v>
          </cell>
          <cell r="P85" t="str">
            <v>11/99</v>
          </cell>
          <cell r="Q85" t="str">
            <v>11/99</v>
          </cell>
          <cell r="R85" t="str">
            <v>11/98</v>
          </cell>
          <cell r="S85" t="str">
            <v>11/99</v>
          </cell>
          <cell r="T85" t="str">
            <v>11/101</v>
          </cell>
          <cell r="U85" t="str">
            <v>11/102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Rev.</v>
          </cell>
          <cell r="O86" t="str">
            <v>Rev.</v>
          </cell>
          <cell r="P86" t="str">
            <v>Proj.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||</v>
          </cell>
          <cell r="D88" t="str">
            <v>_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Work_sect"/>
      <sheetName val="page 1"/>
      <sheetName val="STOCK"/>
      <sheetName val="sources"/>
      <sheetName val="Quarterly Raw Data"/>
      <sheetName val="Quarterly MacroFlow"/>
      <sheetName val="gas112601"/>
      <sheetName val="Input"/>
      <sheetName val="Work2"/>
      <sheetName val="INTERES"/>
      <sheetName val="Cover"/>
      <sheetName val="T1. Select Economic Indicators"/>
      <sheetName val="MSRV"/>
      <sheetName val="Réduction dépenses"/>
      <sheetName val="Annexe1 Réduction dépense"/>
      <sheetName val="Augmentation des dépenses"/>
      <sheetName val="Annexe 2 Personnel"/>
      <sheetName val="Annexe 3 Biens et services"/>
      <sheetName val="Annexe 4 Transferts"/>
      <sheetName val="Annexe 5 RI"/>
      <sheetName val="Annexe 6 Dons"/>
      <sheetName val="Annexe7 Emprunts"/>
      <sheetName val="RI"/>
      <sheetName val="DON"/>
      <sheetName val="EMPRUNT "/>
      <sheetName val="Collectif_Investissements_DDPF"/>
      <sheetName val="Annexe scénario 2 Réduction (2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A"/>
      <sheetName val="BoP-worksheet"/>
      <sheetName val="Inputs"/>
      <sheetName val="out_fiscal"/>
      <sheetName val="out_main"/>
      <sheetName val="Imp"/>
      <sheetName val="DSA output"/>
      <sheetName val="in-out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CY BOT CASHFLOW"/>
      <sheetName val="A-II.3"/>
      <sheetName val="A 11"/>
      <sheetName val="Geo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a-b"/>
      <sheetName val="15"/>
      <sheetName val="16"/>
      <sheetName val="17a "/>
      <sheetName val="17b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a"/>
      <sheetName val="30b"/>
      <sheetName val="34"/>
      <sheetName val="35"/>
      <sheetName val="36"/>
      <sheetName val="37a-c"/>
      <sheetName val="38a-b"/>
      <sheetName val="39"/>
      <sheetName val="40a-b"/>
      <sheetName val="41a "/>
      <sheetName val="41b"/>
      <sheetName val="42"/>
      <sheetName val="43-44"/>
      <sheetName val="45a-b"/>
      <sheetName val="45c"/>
      <sheetName val="46"/>
      <sheetName val="47a"/>
      <sheetName val="47b"/>
      <sheetName val="48"/>
      <sheetName val="49a-b"/>
      <sheetName val="50a"/>
      <sheetName val="50b-c"/>
      <sheetName val="50d"/>
      <sheetName val="51-52"/>
      <sheetName val="53"/>
      <sheetName val="54a"/>
      <sheetName val="54b"/>
      <sheetName val="55a-b"/>
      <sheetName val="56"/>
      <sheetName val="57a-b"/>
      <sheetName val="58"/>
      <sheetName val="59"/>
      <sheetName val="60a-b"/>
      <sheetName val="61a-b"/>
      <sheetName val="62a-c "/>
      <sheetName val="62d"/>
      <sheetName val="63"/>
      <sheetName val="64"/>
      <sheetName val="65"/>
      <sheetName val="6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5">
          <cell r="M5">
            <v>1989</v>
          </cell>
        </row>
      </sheetData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8196F"/>
      <sheetName val="A &amp; Bseries"/>
      <sheetName val="CUR-CUP"/>
      <sheetName val="Cseries"/>
      <sheetName val="Sheet2"/>
      <sheetName val="ajustment"/>
      <sheetName val="11 rev 94 "/>
      <sheetName val="t1"/>
      <sheetName val="totem-pole"/>
      <sheetName val="table4A-B"/>
      <sheetName val="comparison"/>
      <sheetName val="5 EQS"/>
      <sheetName val="ifs_chgs"/>
      <sheetName val="data 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 refreshError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52"/>
  <sheetViews>
    <sheetView tabSelected="1" zoomScaleNormal="100" zoomScaleSheetLayoutView="90" workbookViewId="0">
      <pane xSplit="107" ySplit="3" topLeftCell="DD20" activePane="bottomRight" state="frozen"/>
      <selection activeCell="AY45" sqref="AY45"/>
      <selection pane="topRight" activeCell="AY45" sqref="AY45"/>
      <selection pane="bottomLeft" activeCell="AY45" sqref="AY45"/>
      <selection pane="bottomRight" sqref="A1:DP44"/>
    </sheetView>
  </sheetViews>
  <sheetFormatPr defaultColWidth="30.42578125" defaultRowHeight="18.75" x14ac:dyDescent="0.25"/>
  <cols>
    <col min="1" max="1" width="51.5703125" style="3" customWidth="1"/>
    <col min="2" max="10" width="10.85546875" style="1" hidden="1" customWidth="1"/>
    <col min="11" max="15" width="11.7109375" style="1" hidden="1" customWidth="1"/>
    <col min="16" max="42" width="11.85546875" style="1" hidden="1" customWidth="1"/>
    <col min="43" max="43" width="12.85546875" style="1" hidden="1" customWidth="1"/>
    <col min="44" max="47" width="12" style="1" hidden="1" customWidth="1"/>
    <col min="48" max="48" width="12.85546875" style="1" hidden="1" customWidth="1"/>
    <col min="49" max="58" width="12.7109375" style="1" hidden="1" customWidth="1"/>
    <col min="59" max="59" width="14.28515625" style="1" hidden="1" customWidth="1"/>
    <col min="60" max="67" width="11.85546875" style="1" hidden="1" customWidth="1"/>
    <col min="68" max="68" width="10.28515625" style="1" hidden="1" customWidth="1"/>
    <col min="69" max="69" width="11.85546875" style="1" hidden="1" customWidth="1"/>
    <col min="70" max="70" width="13" style="1" hidden="1" customWidth="1"/>
    <col min="71" max="71" width="12" style="1" hidden="1" customWidth="1"/>
    <col min="72" max="72" width="11.5703125" style="1" hidden="1" customWidth="1"/>
    <col min="73" max="73" width="12.28515625" style="1" hidden="1" customWidth="1"/>
    <col min="74" max="74" width="15.140625" style="1" hidden="1" customWidth="1"/>
    <col min="75" max="75" width="14" style="2" hidden="1" customWidth="1"/>
    <col min="76" max="76" width="16.85546875" style="2" hidden="1" customWidth="1"/>
    <col min="77" max="77" width="14" style="2" hidden="1" customWidth="1"/>
    <col min="78" max="78" width="13.28515625" style="2" hidden="1" customWidth="1"/>
    <col min="79" max="79" width="13.85546875" style="2" hidden="1" customWidth="1"/>
    <col min="80" max="80" width="13" style="2" hidden="1" customWidth="1"/>
    <col min="81" max="82" width="13.7109375" style="2" hidden="1" customWidth="1"/>
    <col min="83" max="83" width="14" style="2" hidden="1" customWidth="1"/>
    <col min="84" max="84" width="15" style="2" hidden="1" customWidth="1"/>
    <col min="85" max="85" width="4.28515625" style="2" hidden="1" customWidth="1"/>
    <col min="86" max="86" width="14.42578125" style="2" hidden="1" customWidth="1"/>
    <col min="87" max="88" width="11" style="2" hidden="1" customWidth="1"/>
    <col min="89" max="89" width="11.5703125" style="2" hidden="1" customWidth="1"/>
    <col min="90" max="90" width="12.28515625" style="2" hidden="1" customWidth="1"/>
    <col min="91" max="92" width="11.7109375" style="2" hidden="1" customWidth="1"/>
    <col min="93" max="94" width="12.28515625" style="2" hidden="1" customWidth="1"/>
    <col min="95" max="95" width="11.7109375" style="2" hidden="1" customWidth="1"/>
    <col min="96" max="96" width="12.28515625" style="2" hidden="1" customWidth="1"/>
    <col min="97" max="97" width="11.7109375" style="2" hidden="1" customWidth="1"/>
    <col min="98" max="98" width="12.28515625" style="2" hidden="1" customWidth="1"/>
    <col min="99" max="99" width="11.7109375" style="2" hidden="1" customWidth="1"/>
    <col min="100" max="100" width="11.42578125" style="2" hidden="1" customWidth="1"/>
    <col min="101" max="101" width="11.7109375" style="2" hidden="1" customWidth="1"/>
    <col min="102" max="104" width="12.28515625" style="2" hidden="1" customWidth="1"/>
    <col min="105" max="105" width="2.140625" style="2" hidden="1" customWidth="1"/>
    <col min="106" max="107" width="12.28515625" style="2" hidden="1" customWidth="1"/>
    <col min="108" max="108" width="12.140625" style="2" bestFit="1" customWidth="1"/>
    <col min="109" max="119" width="11.140625" style="2" bestFit="1" customWidth="1"/>
    <col min="120" max="120" width="12.140625" style="2" bestFit="1" customWidth="1"/>
    <col min="121" max="16384" width="30.42578125" style="1"/>
  </cols>
  <sheetData>
    <row r="1" spans="1:121" s="79" customFormat="1" x14ac:dyDescent="0.35">
      <c r="A1" s="119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77"/>
      <c r="BX1" s="77"/>
      <c r="BY1" s="77"/>
      <c r="BZ1" s="77"/>
      <c r="CA1" s="77"/>
      <c r="CB1" s="77"/>
      <c r="CC1" s="77"/>
      <c r="CD1" s="77"/>
      <c r="CE1" s="77"/>
      <c r="CF1" s="76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:121" ht="19.5" thickBot="1" x14ac:dyDescent="0.3"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8"/>
      <c r="BU2" s="188"/>
      <c r="BV2" s="188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</row>
    <row r="3" spans="1:121" s="185" customFormat="1" ht="21.75" thickTop="1" thickBot="1" x14ac:dyDescent="0.3">
      <c r="A3" s="72"/>
      <c r="B3" s="67">
        <v>40910</v>
      </c>
      <c r="C3" s="67">
        <v>40941</v>
      </c>
      <c r="D3" s="67">
        <v>40971</v>
      </c>
      <c r="E3" s="67">
        <v>41003</v>
      </c>
      <c r="F3" s="67">
        <v>41034</v>
      </c>
      <c r="G3" s="67">
        <v>41066</v>
      </c>
      <c r="H3" s="67">
        <v>41097</v>
      </c>
      <c r="I3" s="67">
        <v>41129</v>
      </c>
      <c r="J3" s="67">
        <v>41161</v>
      </c>
      <c r="K3" s="67">
        <v>41192</v>
      </c>
      <c r="L3" s="67">
        <v>41224</v>
      </c>
      <c r="M3" s="67">
        <v>41255</v>
      </c>
      <c r="N3" s="67">
        <v>41275</v>
      </c>
      <c r="O3" s="67">
        <v>41307</v>
      </c>
      <c r="P3" s="67">
        <v>41336</v>
      </c>
      <c r="Q3" s="67">
        <v>41399</v>
      </c>
      <c r="R3" s="67">
        <v>41431</v>
      </c>
      <c r="S3" s="67">
        <v>41462</v>
      </c>
      <c r="T3" s="67">
        <v>41494</v>
      </c>
      <c r="U3" s="67">
        <v>41526</v>
      </c>
      <c r="V3" s="67">
        <v>41557</v>
      </c>
      <c r="W3" s="67">
        <v>41588</v>
      </c>
      <c r="X3" s="67">
        <v>41619</v>
      </c>
      <c r="Y3" s="67">
        <v>41640</v>
      </c>
      <c r="Z3" s="67">
        <v>41671</v>
      </c>
      <c r="AA3" s="67">
        <v>41700</v>
      </c>
      <c r="AB3" s="67">
        <v>41732</v>
      </c>
      <c r="AC3" s="67">
        <v>41762</v>
      </c>
      <c r="AD3" s="67">
        <v>41794</v>
      </c>
      <c r="AE3" s="67">
        <v>41825</v>
      </c>
      <c r="AF3" s="67">
        <v>41857</v>
      </c>
      <c r="AG3" s="67">
        <v>41889</v>
      </c>
      <c r="AH3" s="67">
        <v>41919</v>
      </c>
      <c r="AI3" s="67">
        <v>41950</v>
      </c>
      <c r="AJ3" s="67">
        <v>41980</v>
      </c>
      <c r="AK3" s="67">
        <v>42012</v>
      </c>
      <c r="AL3" s="67">
        <v>42037</v>
      </c>
      <c r="AM3" s="67">
        <v>42064</v>
      </c>
      <c r="AN3" s="67">
        <v>42096</v>
      </c>
      <c r="AO3" s="67">
        <v>42127</v>
      </c>
      <c r="AP3" s="67">
        <v>42159</v>
      </c>
      <c r="AQ3" s="67">
        <v>42189</v>
      </c>
      <c r="AR3" s="67">
        <v>42220</v>
      </c>
      <c r="AS3" s="67">
        <v>42252</v>
      </c>
      <c r="AT3" s="67">
        <v>42282</v>
      </c>
      <c r="AU3" s="67">
        <v>42313</v>
      </c>
      <c r="AV3" s="67">
        <v>42343</v>
      </c>
      <c r="AW3" s="67">
        <v>42375</v>
      </c>
      <c r="AX3" s="67">
        <v>42407</v>
      </c>
      <c r="AY3" s="67">
        <v>42436</v>
      </c>
      <c r="AZ3" s="67">
        <v>42461</v>
      </c>
      <c r="BA3" s="67">
        <v>42491</v>
      </c>
      <c r="BB3" s="67">
        <v>42523</v>
      </c>
      <c r="BC3" s="67">
        <v>42553</v>
      </c>
      <c r="BD3" s="67">
        <v>42584</v>
      </c>
      <c r="BE3" s="67">
        <v>42615</v>
      </c>
      <c r="BF3" s="67">
        <v>42646</v>
      </c>
      <c r="BG3" s="67">
        <v>42677</v>
      </c>
      <c r="BH3" s="67">
        <v>42708</v>
      </c>
      <c r="BI3" s="67">
        <v>42739</v>
      </c>
      <c r="BJ3" s="67">
        <v>42771</v>
      </c>
      <c r="BK3" s="67">
        <v>42799</v>
      </c>
      <c r="BL3" s="67">
        <v>42830</v>
      </c>
      <c r="BM3" s="67">
        <v>42860</v>
      </c>
      <c r="BN3" s="67">
        <v>42891</v>
      </c>
      <c r="BO3" s="67">
        <v>42921</v>
      </c>
      <c r="BP3" s="67">
        <v>42953</v>
      </c>
      <c r="BQ3" s="67">
        <v>42984</v>
      </c>
      <c r="BR3" s="67">
        <v>43014</v>
      </c>
      <c r="BS3" s="67">
        <v>43045</v>
      </c>
      <c r="BT3" s="67">
        <v>43075</v>
      </c>
      <c r="BU3" s="67">
        <v>43106</v>
      </c>
      <c r="BV3" s="67">
        <v>43137</v>
      </c>
      <c r="BW3" s="67">
        <v>43165</v>
      </c>
      <c r="BX3" s="67">
        <v>43196</v>
      </c>
      <c r="BY3" s="67">
        <v>43226</v>
      </c>
      <c r="BZ3" s="67">
        <v>43258</v>
      </c>
      <c r="CA3" s="67">
        <v>43288</v>
      </c>
      <c r="CB3" s="67">
        <v>43321</v>
      </c>
      <c r="CC3" s="67">
        <v>43352</v>
      </c>
      <c r="CD3" s="69">
        <v>43382</v>
      </c>
      <c r="CE3" s="69">
        <v>43414</v>
      </c>
      <c r="CF3" s="186">
        <v>43445</v>
      </c>
      <c r="CG3" s="66">
        <v>43476</v>
      </c>
      <c r="CH3" s="69">
        <v>43507</v>
      </c>
      <c r="CI3" s="68">
        <v>43535</v>
      </c>
      <c r="CJ3" s="67">
        <v>43566</v>
      </c>
      <c r="CK3" s="67">
        <v>43586</v>
      </c>
      <c r="CL3" s="67">
        <v>43617</v>
      </c>
      <c r="CM3" s="67">
        <v>43647</v>
      </c>
      <c r="CN3" s="67">
        <v>43678</v>
      </c>
      <c r="CO3" s="67">
        <v>43717</v>
      </c>
      <c r="CP3" s="67">
        <v>43747</v>
      </c>
      <c r="CQ3" s="67">
        <v>43778</v>
      </c>
      <c r="CR3" s="67">
        <v>43808</v>
      </c>
      <c r="CS3" s="67">
        <v>43839</v>
      </c>
      <c r="CT3" s="67">
        <v>43870</v>
      </c>
      <c r="CU3" s="67">
        <v>43899</v>
      </c>
      <c r="CV3" s="66">
        <v>43930</v>
      </c>
      <c r="CW3" s="66">
        <v>43960</v>
      </c>
      <c r="CX3" s="66">
        <v>43991</v>
      </c>
      <c r="CY3" s="66">
        <v>44021</v>
      </c>
      <c r="CZ3" s="66">
        <v>44052</v>
      </c>
      <c r="DA3" s="66">
        <v>44083</v>
      </c>
      <c r="DB3" s="66">
        <v>44113</v>
      </c>
      <c r="DC3" s="66">
        <v>44144</v>
      </c>
      <c r="DD3" s="66">
        <v>44174</v>
      </c>
      <c r="DE3" s="66">
        <v>44197</v>
      </c>
      <c r="DF3" s="66">
        <v>44228</v>
      </c>
      <c r="DG3" s="66">
        <v>44256</v>
      </c>
      <c r="DH3" s="66">
        <v>44287</v>
      </c>
      <c r="DI3" s="66">
        <v>44317</v>
      </c>
      <c r="DJ3" s="66">
        <v>44348</v>
      </c>
      <c r="DK3" s="66">
        <v>44378</v>
      </c>
      <c r="DL3" s="66">
        <v>44409</v>
      </c>
      <c r="DM3" s="66">
        <v>44440</v>
      </c>
      <c r="DN3" s="66">
        <v>44470</v>
      </c>
      <c r="DO3" s="66">
        <v>44501</v>
      </c>
      <c r="DP3" s="66">
        <v>44531</v>
      </c>
    </row>
    <row r="4" spans="1:121" s="96" customFormat="1" x14ac:dyDescent="0.25">
      <c r="A4" s="52" t="s">
        <v>31</v>
      </c>
      <c r="B4" s="108">
        <v>430</v>
      </c>
      <c r="C4" s="108">
        <v>430</v>
      </c>
      <c r="D4" s="108">
        <v>432</v>
      </c>
      <c r="E4" s="108">
        <v>431</v>
      </c>
      <c r="F4" s="108">
        <v>431</v>
      </c>
      <c r="G4" s="108">
        <v>430</v>
      </c>
      <c r="H4" s="108">
        <v>432</v>
      </c>
      <c r="I4" s="108">
        <v>433</v>
      </c>
      <c r="J4" s="108">
        <v>436</v>
      </c>
      <c r="K4" s="108">
        <v>437</v>
      </c>
      <c r="L4" s="108">
        <v>438</v>
      </c>
      <c r="M4" s="108">
        <v>441</v>
      </c>
      <c r="N4" s="108">
        <v>442</v>
      </c>
      <c r="O4" s="108">
        <v>443</v>
      </c>
      <c r="P4" s="108">
        <v>446</v>
      </c>
      <c r="Q4" s="108">
        <v>447</v>
      </c>
      <c r="R4" s="108">
        <v>450</v>
      </c>
      <c r="S4" s="108">
        <v>448</v>
      </c>
      <c r="T4" s="108">
        <v>448</v>
      </c>
      <c r="U4" s="108">
        <v>449</v>
      </c>
      <c r="V4" s="108">
        <v>448</v>
      </c>
      <c r="W4" s="108">
        <v>449</v>
      </c>
      <c r="X4" s="108">
        <v>450</v>
      </c>
      <c r="Y4" s="108">
        <v>450</v>
      </c>
      <c r="Z4" s="108">
        <v>449</v>
      </c>
      <c r="AA4" s="108">
        <v>451</v>
      </c>
      <c r="AB4" s="108">
        <v>451</v>
      </c>
      <c r="AC4" s="108">
        <v>452</v>
      </c>
      <c r="AD4" s="108">
        <v>454</v>
      </c>
      <c r="AE4" s="108">
        <v>453</v>
      </c>
      <c r="AF4" s="108">
        <v>453</v>
      </c>
      <c r="AG4" s="108">
        <v>453</v>
      </c>
      <c r="AH4" s="108">
        <v>453</v>
      </c>
      <c r="AI4" s="108">
        <v>453</v>
      </c>
      <c r="AJ4" s="108">
        <v>455</v>
      </c>
      <c r="AK4" s="108">
        <v>456</v>
      </c>
      <c r="AL4" s="108">
        <v>454</v>
      </c>
      <c r="AM4" s="108">
        <v>459</v>
      </c>
      <c r="AN4" s="108">
        <v>461</v>
      </c>
      <c r="AO4" s="108">
        <v>462</v>
      </c>
      <c r="AP4" s="108">
        <v>460</v>
      </c>
      <c r="AQ4" s="108">
        <v>460</v>
      </c>
      <c r="AR4" s="107">
        <v>460</v>
      </c>
      <c r="AS4" s="107">
        <v>461</v>
      </c>
      <c r="AT4" s="107">
        <v>460</v>
      </c>
      <c r="AU4" s="107">
        <v>459</v>
      </c>
      <c r="AV4" s="107">
        <v>464</v>
      </c>
      <c r="AW4" s="107">
        <v>464</v>
      </c>
      <c r="AX4" s="107">
        <v>465</v>
      </c>
      <c r="AY4" s="107">
        <v>465</v>
      </c>
      <c r="AZ4" s="105">
        <v>465</v>
      </c>
      <c r="BA4" s="105">
        <v>463</v>
      </c>
      <c r="BB4" s="105">
        <v>461</v>
      </c>
      <c r="BC4" s="105">
        <v>463</v>
      </c>
      <c r="BD4" s="105">
        <v>461</v>
      </c>
      <c r="BE4" s="105">
        <v>458</v>
      </c>
      <c r="BF4" s="106">
        <v>455</v>
      </c>
      <c r="BG4" s="105">
        <v>454</v>
      </c>
      <c r="BH4" s="105">
        <v>456</v>
      </c>
      <c r="BI4" s="105">
        <v>453</v>
      </c>
      <c r="BJ4" s="105">
        <v>453</v>
      </c>
      <c r="BK4" s="105">
        <v>452</v>
      </c>
      <c r="BL4" s="105">
        <v>453</v>
      </c>
      <c r="BM4" s="105">
        <v>453</v>
      </c>
      <c r="BN4" s="105">
        <v>454</v>
      </c>
      <c r="BO4" s="105">
        <v>455</v>
      </c>
      <c r="BP4" s="105">
        <v>452</v>
      </c>
      <c r="BQ4" s="105">
        <v>451</v>
      </c>
      <c r="BR4" s="105">
        <v>450</v>
      </c>
      <c r="BS4" s="105">
        <v>449</v>
      </c>
      <c r="BT4" s="104">
        <v>449</v>
      </c>
      <c r="BU4" s="104">
        <v>447</v>
      </c>
      <c r="BV4" s="104">
        <v>444</v>
      </c>
      <c r="BW4" s="103">
        <v>445</v>
      </c>
      <c r="BX4" s="103">
        <v>445</v>
      </c>
      <c r="BY4" s="103">
        <v>446</v>
      </c>
      <c r="BZ4" s="103">
        <v>445</v>
      </c>
      <c r="CA4" s="103">
        <v>447</v>
      </c>
      <c r="CB4" s="103">
        <v>448</v>
      </c>
      <c r="CC4" s="103">
        <v>448</v>
      </c>
      <c r="CD4" s="143">
        <v>449</v>
      </c>
      <c r="CE4" s="143">
        <v>449</v>
      </c>
      <c r="CF4" s="148">
        <v>449</v>
      </c>
      <c r="CG4" s="184">
        <v>449</v>
      </c>
      <c r="CH4" s="184">
        <v>449</v>
      </c>
      <c r="CI4" s="183">
        <v>448</v>
      </c>
      <c r="CJ4" s="182">
        <v>448</v>
      </c>
      <c r="CK4" s="182">
        <v>448</v>
      </c>
      <c r="CL4" s="182">
        <v>443</v>
      </c>
      <c r="CM4" s="182">
        <v>443</v>
      </c>
      <c r="CN4" s="182">
        <v>444</v>
      </c>
      <c r="CO4" s="182">
        <v>445</v>
      </c>
      <c r="CP4" s="182">
        <v>446</v>
      </c>
      <c r="CQ4" s="182">
        <v>448</v>
      </c>
      <c r="CR4" s="182">
        <v>448</v>
      </c>
      <c r="CS4" s="182">
        <v>448</v>
      </c>
      <c r="CT4" s="182">
        <v>449</v>
      </c>
      <c r="CU4" s="182">
        <v>447</v>
      </c>
      <c r="CV4" s="159">
        <v>445</v>
      </c>
      <c r="CW4" s="159">
        <v>447</v>
      </c>
      <c r="CX4" s="159">
        <v>447</v>
      </c>
      <c r="CY4" s="159">
        <v>444</v>
      </c>
      <c r="CZ4" s="159">
        <v>445</v>
      </c>
      <c r="DA4" s="159">
        <v>445</v>
      </c>
      <c r="DB4" s="159">
        <v>445</v>
      </c>
      <c r="DC4" s="159">
        <v>445</v>
      </c>
      <c r="DD4" s="159">
        <v>443</v>
      </c>
      <c r="DE4" s="159">
        <v>443</v>
      </c>
      <c r="DF4" s="159">
        <v>444</v>
      </c>
      <c r="DG4" s="159">
        <v>445</v>
      </c>
      <c r="DH4" s="159">
        <v>444</v>
      </c>
      <c r="DI4" s="159">
        <v>445</v>
      </c>
      <c r="DJ4" s="159">
        <v>450</v>
      </c>
      <c r="DK4" s="159">
        <v>450</v>
      </c>
      <c r="DL4" s="159">
        <v>450</v>
      </c>
      <c r="DM4" s="159">
        <v>450</v>
      </c>
      <c r="DN4" s="159">
        <v>448</v>
      </c>
      <c r="DO4" s="159">
        <v>448</v>
      </c>
      <c r="DP4" s="159">
        <v>450</v>
      </c>
    </row>
    <row r="5" spans="1:121" s="124" customFormat="1" ht="19.5" thickBot="1" x14ac:dyDescent="0.3">
      <c r="A5" s="181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77"/>
      <c r="AS5" s="177"/>
      <c r="AT5" s="177"/>
      <c r="AU5" s="177"/>
      <c r="AV5" s="177"/>
      <c r="AW5" s="177"/>
      <c r="AX5" s="177"/>
      <c r="AY5" s="177"/>
      <c r="AZ5" s="179"/>
      <c r="BA5" s="179"/>
      <c r="BB5" s="179"/>
      <c r="BC5" s="179"/>
      <c r="BD5" s="179"/>
      <c r="BE5" s="179"/>
      <c r="BF5" s="179"/>
      <c r="BG5" s="177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7"/>
      <c r="BS5" s="177"/>
      <c r="BT5" s="171"/>
      <c r="BU5" s="171"/>
      <c r="BV5" s="171"/>
      <c r="BW5" s="175"/>
      <c r="BX5" s="175"/>
      <c r="BY5" s="175"/>
      <c r="BZ5" s="175"/>
      <c r="CA5" s="176"/>
      <c r="CB5" s="175"/>
      <c r="CC5" s="175"/>
      <c r="CD5" s="174"/>
      <c r="CE5" s="174"/>
      <c r="CF5" s="173"/>
      <c r="CG5" s="171"/>
      <c r="CH5" s="171"/>
      <c r="CI5" s="172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</row>
    <row r="6" spans="1:121" s="96" customFormat="1" ht="19.5" thickTop="1" x14ac:dyDescent="0.25">
      <c r="A6" s="52" t="s">
        <v>30</v>
      </c>
      <c r="B6" s="108">
        <v>4736872</v>
      </c>
      <c r="C6" s="108">
        <v>4319467</v>
      </c>
      <c r="D6" s="108">
        <v>4841422</v>
      </c>
      <c r="E6" s="108">
        <v>4758541</v>
      </c>
      <c r="F6" s="108">
        <v>4845776</v>
      </c>
      <c r="G6" s="108">
        <v>4496701</v>
      </c>
      <c r="H6" s="108">
        <v>4733299</v>
      </c>
      <c r="I6" s="108">
        <v>4753864</v>
      </c>
      <c r="J6" s="108">
        <v>4589854</v>
      </c>
      <c r="K6" s="108">
        <v>5016549</v>
      </c>
      <c r="L6" s="108">
        <v>4831238</v>
      </c>
      <c r="M6" s="108">
        <v>6407067</v>
      </c>
      <c r="N6" s="108">
        <v>4875444</v>
      </c>
      <c r="O6" s="108">
        <v>4576070</v>
      </c>
      <c r="P6" s="108">
        <v>5159362</v>
      </c>
      <c r="Q6" s="108">
        <v>5247975</v>
      </c>
      <c r="R6" s="108">
        <v>4677566</v>
      </c>
      <c r="S6" s="108">
        <v>5215652</v>
      </c>
      <c r="T6" s="108">
        <v>5146740</v>
      </c>
      <c r="U6" s="108">
        <v>4946438</v>
      </c>
      <c r="V6" s="108">
        <v>5139787</v>
      </c>
      <c r="W6" s="108">
        <v>5093468</v>
      </c>
      <c r="X6" s="108">
        <v>6796552</v>
      </c>
      <c r="Y6" s="108">
        <v>5089885</v>
      </c>
      <c r="Z6" s="108">
        <v>4795824</v>
      </c>
      <c r="AA6" s="108">
        <v>5439117</v>
      </c>
      <c r="AB6" s="108">
        <v>5556138</v>
      </c>
      <c r="AC6" s="108">
        <v>5635041</v>
      </c>
      <c r="AD6" s="108">
        <v>5320280</v>
      </c>
      <c r="AE6" s="108">
        <v>5507836</v>
      </c>
      <c r="AF6" s="108">
        <v>5233474</v>
      </c>
      <c r="AG6" s="108">
        <v>5283765</v>
      </c>
      <c r="AH6" s="108">
        <v>5542287</v>
      </c>
      <c r="AI6" s="108">
        <v>5430649</v>
      </c>
      <c r="AJ6" s="108">
        <v>7185702</v>
      </c>
      <c r="AK6" s="108">
        <v>5576038</v>
      </c>
      <c r="AL6" s="108">
        <v>5217581</v>
      </c>
      <c r="AM6" s="108">
        <v>5980306</v>
      </c>
      <c r="AN6" s="108">
        <v>5385116</v>
      </c>
      <c r="AO6" s="108">
        <v>5476327</v>
      </c>
      <c r="AP6" s="108">
        <v>5381144</v>
      </c>
      <c r="AQ6" s="108">
        <v>5583771</v>
      </c>
      <c r="AR6" s="107">
        <v>5722712</v>
      </c>
      <c r="AS6" s="107">
        <v>5278224</v>
      </c>
      <c r="AT6" s="107">
        <v>5641964</v>
      </c>
      <c r="AU6" s="107">
        <v>5639078</v>
      </c>
      <c r="AV6" s="107">
        <v>7340347</v>
      </c>
      <c r="AW6" s="107">
        <v>5541738</v>
      </c>
      <c r="AX6" s="107">
        <v>5436047</v>
      </c>
      <c r="AY6" s="107">
        <v>5734387</v>
      </c>
      <c r="AZ6" s="105">
        <v>5520603</v>
      </c>
      <c r="BA6" s="105">
        <v>6001113</v>
      </c>
      <c r="BB6" s="105">
        <v>5408488</v>
      </c>
      <c r="BC6" s="105">
        <v>5762671</v>
      </c>
      <c r="BD6" s="105">
        <v>6034651</v>
      </c>
      <c r="BE6" s="105">
        <v>5574065</v>
      </c>
      <c r="BF6" s="105">
        <v>6189540</v>
      </c>
      <c r="BG6" s="105">
        <v>5990000</v>
      </c>
      <c r="BH6" s="107">
        <v>8031505</v>
      </c>
      <c r="BI6" s="107">
        <v>6197949</v>
      </c>
      <c r="BJ6" s="107">
        <v>5467258</v>
      </c>
      <c r="BK6" s="107">
        <v>6180864</v>
      </c>
      <c r="BL6" s="107">
        <v>5874355</v>
      </c>
      <c r="BM6" s="107">
        <v>6477234</v>
      </c>
      <c r="BN6" s="107">
        <v>5857453</v>
      </c>
      <c r="BO6" s="107">
        <v>6305140</v>
      </c>
      <c r="BP6" s="107">
        <f>6311254+66962</f>
        <v>6378216</v>
      </c>
      <c r="BQ6" s="107">
        <f>5993041+63646</f>
        <v>6056687</v>
      </c>
      <c r="BR6" s="169">
        <f>6686559+67856</f>
        <v>6754415</v>
      </c>
      <c r="BS6" s="169">
        <f>6303813+64631</f>
        <v>6368444</v>
      </c>
      <c r="BT6" s="168">
        <f>8120753+61058</f>
        <v>8181811</v>
      </c>
      <c r="BU6" s="168">
        <f>6325431+57694</f>
        <v>6383125</v>
      </c>
      <c r="BV6" s="168">
        <f>6052667+56966</f>
        <v>6109633</v>
      </c>
      <c r="BW6" s="166">
        <f>6916473+63218</f>
        <v>6979691</v>
      </c>
      <c r="BX6" s="166">
        <f>6719069+62125</f>
        <v>6781194</v>
      </c>
      <c r="BY6" s="166">
        <f>7105494+64660</f>
        <v>7170154</v>
      </c>
      <c r="BZ6" s="166">
        <f>6197143+59202</f>
        <v>6256345</v>
      </c>
      <c r="CA6" s="167">
        <f>7027972+64483</f>
        <v>7092455</v>
      </c>
      <c r="CB6" s="166">
        <v>6979838</v>
      </c>
      <c r="CC6" s="165">
        <v>6511710</v>
      </c>
      <c r="CD6" s="164">
        <v>7300253</v>
      </c>
      <c r="CE6" s="164">
        <v>6950183</v>
      </c>
      <c r="CF6" s="163">
        <v>8741586</v>
      </c>
      <c r="CG6" s="161">
        <v>6933706</v>
      </c>
      <c r="CH6" s="161">
        <v>6547750</v>
      </c>
      <c r="CI6" s="162">
        <v>7382070</v>
      </c>
      <c r="CJ6" s="161">
        <v>7541784</v>
      </c>
      <c r="CK6" s="161">
        <v>7489177</v>
      </c>
      <c r="CL6" s="161">
        <v>6826339</v>
      </c>
      <c r="CM6" s="161">
        <v>7573108</v>
      </c>
      <c r="CN6" s="161">
        <v>7493801</v>
      </c>
      <c r="CO6" s="161">
        <v>7230248</v>
      </c>
      <c r="CP6" s="161">
        <v>7884889</v>
      </c>
      <c r="CQ6" s="161">
        <v>7291162</v>
      </c>
      <c r="CR6" s="161">
        <v>9844856</v>
      </c>
      <c r="CS6" s="161">
        <v>7816420</v>
      </c>
      <c r="CT6" s="161">
        <v>7442364</v>
      </c>
      <c r="CU6" s="161">
        <v>6161186</v>
      </c>
      <c r="CV6" s="160">
        <v>3476151</v>
      </c>
      <c r="CW6" s="160">
        <v>4918106</v>
      </c>
      <c r="CX6" s="160">
        <v>7209048</v>
      </c>
      <c r="CY6" s="160">
        <v>7512766</v>
      </c>
      <c r="CZ6" s="160">
        <v>7698972</v>
      </c>
      <c r="DA6" s="160">
        <v>7498068</v>
      </c>
      <c r="DB6" s="160">
        <v>7944895</v>
      </c>
      <c r="DC6" s="160">
        <v>7996753</v>
      </c>
      <c r="DD6" s="160">
        <v>10479089</v>
      </c>
      <c r="DE6" s="160">
        <v>7580807</v>
      </c>
      <c r="DF6" s="160">
        <v>7574366</v>
      </c>
      <c r="DG6" s="160">
        <v>6141863</v>
      </c>
      <c r="DH6" s="160">
        <v>6034299</v>
      </c>
      <c r="DI6" s="160">
        <v>8229121</v>
      </c>
      <c r="DJ6" s="160">
        <v>7636198</v>
      </c>
      <c r="DK6" s="160">
        <v>8219719</v>
      </c>
      <c r="DL6" s="160">
        <v>8533111</v>
      </c>
      <c r="DM6" s="159">
        <v>8227080</v>
      </c>
      <c r="DN6" s="159">
        <v>8832962</v>
      </c>
      <c r="DO6" s="159">
        <v>9124192</v>
      </c>
      <c r="DP6" s="159">
        <v>11445777</v>
      </c>
    </row>
    <row r="7" spans="1:121" s="16" customFormat="1" x14ac:dyDescent="0.25">
      <c r="A7" s="52" t="s">
        <v>29</v>
      </c>
      <c r="B7" s="42">
        <v>9717.9310000000005</v>
      </c>
      <c r="C7" s="42">
        <v>8695.5310000000009</v>
      </c>
      <c r="D7" s="42">
        <v>9537</v>
      </c>
      <c r="E7" s="42">
        <v>9328.3799999999992</v>
      </c>
      <c r="F7" s="42">
        <v>9365.3790000000008</v>
      </c>
      <c r="G7" s="42">
        <v>8566.6859999999997</v>
      </c>
      <c r="H7" s="42">
        <v>9187.1509999999998</v>
      </c>
      <c r="I7" s="42">
        <v>9327.4629999999997</v>
      </c>
      <c r="J7" s="42">
        <v>8899.0619999999999</v>
      </c>
      <c r="K7" s="42">
        <v>10019.85</v>
      </c>
      <c r="L7" s="42">
        <v>9953.0740000000005</v>
      </c>
      <c r="M7" s="42">
        <v>14412.458000000001</v>
      </c>
      <c r="N7" s="42">
        <v>10301.35</v>
      </c>
      <c r="O7" s="42">
        <v>9300.4850000000006</v>
      </c>
      <c r="P7" s="42">
        <v>10679.24</v>
      </c>
      <c r="Q7" s="42">
        <v>11267.702789999999</v>
      </c>
      <c r="R7" s="42">
        <v>9276.9660000000003</v>
      </c>
      <c r="S7" s="42">
        <v>10612.598168220002</v>
      </c>
      <c r="T7" s="42">
        <v>10549.572</v>
      </c>
      <c r="U7" s="42">
        <v>9942</v>
      </c>
      <c r="V7" s="42">
        <v>10729.645</v>
      </c>
      <c r="W7" s="42">
        <v>10840.106</v>
      </c>
      <c r="X7" s="42">
        <v>15747.023999999999</v>
      </c>
      <c r="Y7" s="42">
        <v>11116.937</v>
      </c>
      <c r="Z7" s="42">
        <v>12597.385472538999</v>
      </c>
      <c r="AA7" s="42">
        <v>11425</v>
      </c>
      <c r="AB7" s="42">
        <v>11616.532999999999</v>
      </c>
      <c r="AC7" s="42">
        <v>11411.8463010512</v>
      </c>
      <c r="AD7" s="42">
        <v>10729.509122245256</v>
      </c>
      <c r="AE7" s="42">
        <v>11263.006257917899</v>
      </c>
      <c r="AF7" s="42">
        <v>10996.251</v>
      </c>
      <c r="AG7" s="42">
        <v>10655</v>
      </c>
      <c r="AH7" s="42">
        <v>11325.603999999999</v>
      </c>
      <c r="AI7" s="42">
        <v>11628.968000000001</v>
      </c>
      <c r="AJ7" s="42">
        <v>17038.289164287296</v>
      </c>
      <c r="AK7" s="42">
        <v>11990.63</v>
      </c>
      <c r="AL7" s="42">
        <v>11039</v>
      </c>
      <c r="AM7" s="42">
        <v>12689.204079463199</v>
      </c>
      <c r="AN7" s="42">
        <v>11416</v>
      </c>
      <c r="AO7" s="42">
        <v>11568.88887716</v>
      </c>
      <c r="AP7" s="42">
        <v>11032.510690999999</v>
      </c>
      <c r="AQ7" s="42">
        <v>11767</v>
      </c>
      <c r="AR7" s="107">
        <v>12212</v>
      </c>
      <c r="AS7" s="107">
        <v>10979.015160000001</v>
      </c>
      <c r="AT7" s="107">
        <v>12170</v>
      </c>
      <c r="AU7" s="107">
        <v>12319</v>
      </c>
      <c r="AV7" s="107">
        <v>17686.962684089995</v>
      </c>
      <c r="AW7" s="107">
        <v>12299.68105725</v>
      </c>
      <c r="AX7" s="107">
        <v>11863</v>
      </c>
      <c r="AY7" s="107">
        <v>12300</v>
      </c>
      <c r="AZ7" s="105">
        <v>12047</v>
      </c>
      <c r="BA7" s="105">
        <v>12894.22292939</v>
      </c>
      <c r="BB7" s="105">
        <v>11442</v>
      </c>
      <c r="BC7" s="105">
        <v>12705.697960490001</v>
      </c>
      <c r="BD7" s="105">
        <v>13047</v>
      </c>
      <c r="BE7" s="105">
        <v>11945</v>
      </c>
      <c r="BF7" s="105">
        <v>13772.597298999999</v>
      </c>
      <c r="BG7" s="105">
        <v>13412</v>
      </c>
      <c r="BH7" s="107">
        <v>19581.846663389999</v>
      </c>
      <c r="BI7" s="107">
        <v>13905</v>
      </c>
      <c r="BJ7" s="107">
        <v>12044.143946</v>
      </c>
      <c r="BK7" s="107">
        <v>13521</v>
      </c>
      <c r="BL7" s="107">
        <v>12691.390219000001</v>
      </c>
      <c r="BM7" s="107">
        <v>13828</v>
      </c>
      <c r="BN7" s="107">
        <v>12433.66978</v>
      </c>
      <c r="BO7" s="107">
        <v>13739</v>
      </c>
      <c r="BP7" s="107">
        <f>13727+105</f>
        <v>13832</v>
      </c>
      <c r="BQ7" s="107">
        <f>12820+108</f>
        <v>12928</v>
      </c>
      <c r="BR7" s="107">
        <f>14708+111</f>
        <v>14819</v>
      </c>
      <c r="BS7" s="107">
        <f>14231+106</f>
        <v>14337</v>
      </c>
      <c r="BT7" s="104">
        <f>19548+112</f>
        <v>19660</v>
      </c>
      <c r="BU7" s="104">
        <f>13990+95</f>
        <v>14085</v>
      </c>
      <c r="BV7" s="104">
        <f>13355+98</f>
        <v>13453</v>
      </c>
      <c r="BW7" s="103">
        <f>15237+109</f>
        <v>15346</v>
      </c>
      <c r="BX7" s="103">
        <f>14669+107</f>
        <v>14776</v>
      </c>
      <c r="BY7" s="103">
        <f>15065+111</f>
        <v>15176</v>
      </c>
      <c r="BZ7" s="142">
        <f>13173+113</f>
        <v>13286</v>
      </c>
      <c r="CA7" s="103">
        <f>15250+101</f>
        <v>15351</v>
      </c>
      <c r="CB7" s="103">
        <v>15464</v>
      </c>
      <c r="CC7" s="102">
        <v>13939.955345520002</v>
      </c>
      <c r="CD7" s="101">
        <v>16100.230820569999</v>
      </c>
      <c r="CE7" s="101">
        <v>15625.218124000001</v>
      </c>
      <c r="CF7" s="141">
        <v>20245.2136058</v>
      </c>
      <c r="CG7" s="99">
        <v>14985.75747522</v>
      </c>
      <c r="CH7" s="99">
        <v>14321.07014962</v>
      </c>
      <c r="CI7" s="140">
        <v>15859.207719</v>
      </c>
      <c r="CJ7" s="99">
        <v>16597.99111662</v>
      </c>
      <c r="CK7" s="99">
        <v>16490</v>
      </c>
      <c r="CL7" s="99">
        <v>14988</v>
      </c>
      <c r="CM7" s="99">
        <v>16605.33842344</v>
      </c>
      <c r="CN7" s="99">
        <v>17028</v>
      </c>
      <c r="CO7" s="99">
        <v>15798</v>
      </c>
      <c r="CP7" s="99">
        <v>17735</v>
      </c>
      <c r="CQ7" s="99">
        <v>16416</v>
      </c>
      <c r="CR7" s="99">
        <v>24501</v>
      </c>
      <c r="CS7" s="99">
        <v>17953</v>
      </c>
      <c r="CT7" s="99">
        <v>16778.473102507</v>
      </c>
      <c r="CU7" s="99">
        <v>13821.229783999999</v>
      </c>
      <c r="CV7" s="134">
        <v>8216</v>
      </c>
      <c r="CW7" s="134">
        <v>12148</v>
      </c>
      <c r="CX7" s="134">
        <v>15959</v>
      </c>
      <c r="CY7" s="134">
        <v>16871</v>
      </c>
      <c r="CZ7" s="134">
        <v>16727</v>
      </c>
      <c r="DA7" s="134">
        <v>15972</v>
      </c>
      <c r="DB7" s="134">
        <v>17293</v>
      </c>
      <c r="DC7" s="134">
        <v>17079</v>
      </c>
      <c r="DD7" s="134">
        <v>24877</v>
      </c>
      <c r="DE7" s="134">
        <v>15687</v>
      </c>
      <c r="DF7" s="134">
        <v>15938.779851740001</v>
      </c>
      <c r="DG7" s="134">
        <v>13945.647660879999</v>
      </c>
      <c r="DH7" s="134">
        <v>13723.7106331</v>
      </c>
      <c r="DI7" s="134">
        <v>18400.447380220001</v>
      </c>
      <c r="DJ7" s="134">
        <v>17149.96368705</v>
      </c>
      <c r="DK7" s="134">
        <v>18798.336584919998</v>
      </c>
      <c r="DL7" s="134">
        <v>19152.219512119998</v>
      </c>
      <c r="DM7" s="134">
        <v>18435.479080000001</v>
      </c>
      <c r="DN7" s="134">
        <v>21520.303264740003</v>
      </c>
      <c r="DO7" s="134">
        <v>23256.470315189999</v>
      </c>
      <c r="DP7" s="134">
        <v>30434.610061060001</v>
      </c>
    </row>
    <row r="8" spans="1:121" s="16" customFormat="1" ht="19.5" thickBot="1" x14ac:dyDescent="0.3">
      <c r="A8" s="5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107"/>
      <c r="AS8" s="107"/>
      <c r="AT8" s="107"/>
      <c r="AU8" s="107"/>
      <c r="AV8" s="107"/>
      <c r="AW8" s="107"/>
      <c r="AX8" s="107"/>
      <c r="AY8" s="107"/>
      <c r="AZ8" s="105"/>
      <c r="BA8" s="105"/>
      <c r="BB8" s="105"/>
      <c r="BC8" s="105"/>
      <c r="BD8" s="105"/>
      <c r="BE8" s="105"/>
      <c r="BF8" s="105"/>
      <c r="BG8" s="105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7"/>
      <c r="BS8" s="157"/>
      <c r="BT8" s="151"/>
      <c r="BU8" s="151"/>
      <c r="BV8" s="151"/>
      <c r="BW8" s="155"/>
      <c r="BX8" s="155"/>
      <c r="BY8" s="155"/>
      <c r="BZ8" s="155"/>
      <c r="CA8" s="156"/>
      <c r="CB8" s="155"/>
      <c r="CC8" s="155"/>
      <c r="CD8" s="154"/>
      <c r="CE8" s="154"/>
      <c r="CF8" s="153"/>
      <c r="CG8" s="151"/>
      <c r="CH8" s="151"/>
      <c r="CI8" s="152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49"/>
    </row>
    <row r="9" spans="1:121" s="96" customFormat="1" ht="19.5" thickTop="1" x14ac:dyDescent="0.25">
      <c r="A9" s="52" t="s">
        <v>28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7"/>
      <c r="AS9" s="107"/>
      <c r="AT9" s="107"/>
      <c r="AU9" s="107"/>
      <c r="AV9" s="107"/>
      <c r="AW9" s="107"/>
      <c r="AX9" s="107"/>
      <c r="AY9" s="107"/>
      <c r="AZ9" s="105"/>
      <c r="BA9" s="105"/>
      <c r="BB9" s="105"/>
      <c r="BC9" s="105"/>
      <c r="BD9" s="105"/>
      <c r="BE9" s="105"/>
      <c r="BF9" s="105"/>
      <c r="BG9" s="105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4"/>
      <c r="BU9" s="104"/>
      <c r="BV9" s="104"/>
      <c r="BW9" s="103"/>
      <c r="BX9" s="103"/>
      <c r="BY9" s="103"/>
      <c r="BZ9" s="103"/>
      <c r="CA9" s="103"/>
      <c r="CB9" s="103"/>
      <c r="CC9" s="103"/>
      <c r="CD9" s="143"/>
      <c r="CE9" s="143"/>
      <c r="CF9" s="148"/>
      <c r="CG9" s="104"/>
      <c r="CH9" s="104"/>
      <c r="CI9" s="147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</row>
    <row r="10" spans="1:121" s="16" customFormat="1" x14ac:dyDescent="0.25">
      <c r="A10" s="52" t="s">
        <v>27</v>
      </c>
      <c r="B10" s="42">
        <v>217833</v>
      </c>
      <c r="C10" s="42">
        <v>218440</v>
      </c>
      <c r="D10" s="42">
        <v>220363</v>
      </c>
      <c r="E10" s="42">
        <v>222289</v>
      </c>
      <c r="F10" s="42">
        <v>223633</v>
      </c>
      <c r="G10" s="42">
        <v>226293</v>
      </c>
      <c r="H10" s="42">
        <v>228062</v>
      </c>
      <c r="I10" s="42">
        <v>230520</v>
      </c>
      <c r="J10" s="42">
        <v>232313</v>
      </c>
      <c r="K10" s="42">
        <v>234282</v>
      </c>
      <c r="L10" s="42">
        <v>236503</v>
      </c>
      <c r="M10" s="42">
        <v>237812</v>
      </c>
      <c r="N10" s="42">
        <v>239431</v>
      </c>
      <c r="O10" s="42">
        <v>240890</v>
      </c>
      <c r="P10" s="42">
        <v>243148</v>
      </c>
      <c r="Q10" s="42">
        <v>247861</v>
      </c>
      <c r="R10" s="42">
        <v>249000</v>
      </c>
      <c r="S10" s="42">
        <v>248770</v>
      </c>
      <c r="T10" s="42">
        <v>249862</v>
      </c>
      <c r="U10" s="42">
        <v>249642</v>
      </c>
      <c r="V10" s="42">
        <v>250272</v>
      </c>
      <c r="W10" s="42">
        <v>257682</v>
      </c>
      <c r="X10" s="42">
        <v>252165</v>
      </c>
      <c r="Y10" s="42">
        <v>252070</v>
      </c>
      <c r="Z10" s="42">
        <v>252161</v>
      </c>
      <c r="AA10" s="42">
        <v>252895</v>
      </c>
      <c r="AB10" s="42">
        <v>252541</v>
      </c>
      <c r="AC10" s="42">
        <v>252930</v>
      </c>
      <c r="AD10" s="42">
        <v>253033</v>
      </c>
      <c r="AE10" s="42">
        <v>253289</v>
      </c>
      <c r="AF10" s="42">
        <v>252512</v>
      </c>
      <c r="AG10" s="42">
        <v>252682</v>
      </c>
      <c r="AH10" s="42">
        <v>252812</v>
      </c>
      <c r="AI10" s="42">
        <v>252541</v>
      </c>
      <c r="AJ10" s="42">
        <v>250726</v>
      </c>
      <c r="AK10" s="42">
        <v>265937</v>
      </c>
      <c r="AL10" s="42">
        <v>266358</v>
      </c>
      <c r="AM10" s="42">
        <v>266642</v>
      </c>
      <c r="AN10" s="42">
        <v>266410</v>
      </c>
      <c r="AO10" s="42">
        <v>268626</v>
      </c>
      <c r="AP10" s="42">
        <v>267241</v>
      </c>
      <c r="AQ10" s="42">
        <v>268192</v>
      </c>
      <c r="AR10" s="107">
        <v>269386</v>
      </c>
      <c r="AS10" s="107">
        <v>268893</v>
      </c>
      <c r="AT10" s="107">
        <v>265119</v>
      </c>
      <c r="AU10" s="107">
        <v>265161</v>
      </c>
      <c r="AV10" s="107">
        <v>268819</v>
      </c>
      <c r="AW10" s="107">
        <v>265463</v>
      </c>
      <c r="AX10" s="107">
        <v>265728</v>
      </c>
      <c r="AY10" s="107">
        <v>266566</v>
      </c>
      <c r="AZ10" s="105">
        <v>256809</v>
      </c>
      <c r="BA10" s="105">
        <v>258179</v>
      </c>
      <c r="BB10" s="105">
        <v>257767</v>
      </c>
      <c r="BC10" s="105">
        <v>257823</v>
      </c>
      <c r="BD10" s="105">
        <v>258048</v>
      </c>
      <c r="BE10" s="105">
        <v>258048</v>
      </c>
      <c r="BF10" s="105">
        <v>258162</v>
      </c>
      <c r="BG10" s="105">
        <v>257569</v>
      </c>
      <c r="BH10" s="107">
        <v>257866</v>
      </c>
      <c r="BI10" s="107">
        <v>257845</v>
      </c>
      <c r="BJ10" s="107">
        <v>257514</v>
      </c>
      <c r="BK10" s="107">
        <v>257969</v>
      </c>
      <c r="BL10" s="107">
        <v>257460</v>
      </c>
      <c r="BM10" s="107">
        <v>259008</v>
      </c>
      <c r="BN10" s="107">
        <v>257833</v>
      </c>
      <c r="BO10" s="107">
        <v>258194</v>
      </c>
      <c r="BP10" s="107">
        <f>257036+49609</f>
        <v>306645</v>
      </c>
      <c r="BQ10" s="107">
        <f>256544+48940</f>
        <v>305484</v>
      </c>
      <c r="BR10" s="107">
        <f>256745+48383</f>
        <v>305128</v>
      </c>
      <c r="BS10" s="107">
        <f>256160+47756</f>
        <v>303916</v>
      </c>
      <c r="BT10" s="104">
        <f>255778+47079</f>
        <v>302857</v>
      </c>
      <c r="BU10" s="104">
        <f>253668+46487</f>
        <v>300155</v>
      </c>
      <c r="BV10" s="104">
        <f>255385+46126</f>
        <v>301511</v>
      </c>
      <c r="BW10" s="103">
        <f>255892+45412</f>
        <v>301304</v>
      </c>
      <c r="BX10" s="103">
        <f>256179+44943</f>
        <v>301122</v>
      </c>
      <c r="BY10" s="103">
        <f>256656+44560</f>
        <v>301216</v>
      </c>
      <c r="BZ10" s="103">
        <f>258056+44133</f>
        <v>302189</v>
      </c>
      <c r="CA10" s="102">
        <f>259816+43374</f>
        <v>303190</v>
      </c>
      <c r="CB10" s="102">
        <v>302654</v>
      </c>
      <c r="CC10" s="102">
        <v>303052</v>
      </c>
      <c r="CD10" s="101">
        <v>302009</v>
      </c>
      <c r="CE10" s="101">
        <v>295741</v>
      </c>
      <c r="CF10" s="141">
        <v>296795</v>
      </c>
      <c r="CG10" s="99">
        <v>296235</v>
      </c>
      <c r="CH10" s="99">
        <v>299978</v>
      </c>
      <c r="CI10" s="140">
        <v>300165</v>
      </c>
      <c r="CJ10" s="99">
        <v>301152</v>
      </c>
      <c r="CK10" s="99">
        <v>301585</v>
      </c>
      <c r="CL10" s="99">
        <v>297330</v>
      </c>
      <c r="CM10" s="99">
        <v>300645</v>
      </c>
      <c r="CN10" s="99">
        <v>300739</v>
      </c>
      <c r="CO10" s="99">
        <v>300175</v>
      </c>
      <c r="CP10" s="99">
        <v>300776</v>
      </c>
      <c r="CQ10" s="99">
        <v>298907</v>
      </c>
      <c r="CR10" s="99">
        <v>298187</v>
      </c>
      <c r="CS10" s="99">
        <v>297404</v>
      </c>
      <c r="CT10" s="99">
        <v>297210</v>
      </c>
      <c r="CU10" s="99">
        <v>260651</v>
      </c>
      <c r="CV10" s="134">
        <v>265603</v>
      </c>
      <c r="CW10" s="134">
        <v>265719</v>
      </c>
      <c r="CX10" s="134">
        <v>265246</v>
      </c>
      <c r="CY10" s="134">
        <v>266430</v>
      </c>
      <c r="CZ10" s="134">
        <v>268081</v>
      </c>
      <c r="DA10" s="134">
        <v>267473</v>
      </c>
      <c r="DB10" s="134">
        <v>273870</v>
      </c>
      <c r="DC10" s="134">
        <v>276020</v>
      </c>
      <c r="DD10" s="134">
        <v>274906</v>
      </c>
      <c r="DE10" s="134">
        <v>279711</v>
      </c>
      <c r="DF10" s="134">
        <v>279869</v>
      </c>
      <c r="DG10" s="134">
        <v>274691</v>
      </c>
      <c r="DH10" s="134">
        <v>271695</v>
      </c>
      <c r="DI10" s="134">
        <v>270864</v>
      </c>
      <c r="DJ10" s="134">
        <v>269875</v>
      </c>
      <c r="DK10" s="134">
        <v>269082</v>
      </c>
      <c r="DL10" s="134">
        <v>263667</v>
      </c>
      <c r="DM10" s="134">
        <v>260166</v>
      </c>
      <c r="DN10" s="134">
        <v>256757</v>
      </c>
      <c r="DO10" s="134">
        <v>250453</v>
      </c>
      <c r="DP10" s="134">
        <v>249213</v>
      </c>
    </row>
    <row r="11" spans="1:121" s="96" customFormat="1" x14ac:dyDescent="0.25">
      <c r="A11" s="52" t="s">
        <v>26</v>
      </c>
      <c r="B11" s="108">
        <v>1125462</v>
      </c>
      <c r="C11" s="108">
        <v>1123191</v>
      </c>
      <c r="D11" s="108">
        <v>1131773</v>
      </c>
      <c r="E11" s="108">
        <v>1137796</v>
      </c>
      <c r="F11" s="108">
        <v>1145652</v>
      </c>
      <c r="G11" s="108">
        <v>1152561</v>
      </c>
      <c r="H11" s="108">
        <v>1158333</v>
      </c>
      <c r="I11" s="108">
        <v>1156033</v>
      </c>
      <c r="J11" s="108">
        <v>1160146</v>
      </c>
      <c r="K11" s="108">
        <v>1166886</v>
      </c>
      <c r="L11" s="108">
        <v>1173671</v>
      </c>
      <c r="M11" s="108">
        <v>1172152</v>
      </c>
      <c r="N11" s="108">
        <v>1179490</v>
      </c>
      <c r="O11" s="108">
        <v>1183780</v>
      </c>
      <c r="P11" s="108">
        <v>1182678</v>
      </c>
      <c r="Q11" s="108">
        <v>1183040</v>
      </c>
      <c r="R11" s="108">
        <v>1190074</v>
      </c>
      <c r="S11" s="108">
        <v>1195802</v>
      </c>
      <c r="T11" s="108">
        <v>1180108</v>
      </c>
      <c r="U11" s="108">
        <v>1187521</v>
      </c>
      <c r="V11" s="108">
        <v>1191561</v>
      </c>
      <c r="W11" s="108">
        <v>1201494</v>
      </c>
      <c r="X11" s="108">
        <f>1175622+37972</f>
        <v>1213594</v>
      </c>
      <c r="Y11" s="108">
        <f>1184810+38424</f>
        <v>1223234</v>
      </c>
      <c r="Z11" s="108">
        <v>1226926</v>
      </c>
      <c r="AA11" s="108">
        <v>1236622</v>
      </c>
      <c r="AB11" s="108">
        <v>1248579</v>
      </c>
      <c r="AC11" s="108">
        <v>1259241</v>
      </c>
      <c r="AD11" s="108">
        <v>1271746</v>
      </c>
      <c r="AE11" s="108">
        <v>1280600</v>
      </c>
      <c r="AF11" s="108">
        <v>1292888</v>
      </c>
      <c r="AG11" s="108">
        <v>1303518</v>
      </c>
      <c r="AH11" s="108">
        <v>1303973</v>
      </c>
      <c r="AI11" s="108">
        <v>1307517</v>
      </c>
      <c r="AJ11" s="108">
        <v>1311014</v>
      </c>
      <c r="AK11" s="108">
        <v>1317748</v>
      </c>
      <c r="AL11" s="108">
        <v>1306992</v>
      </c>
      <c r="AM11" s="108">
        <v>1317885</v>
      </c>
      <c r="AN11" s="108">
        <v>1321883</v>
      </c>
      <c r="AO11" s="108">
        <v>1332786</v>
      </c>
      <c r="AP11" s="108">
        <f>1238424+98349</f>
        <v>1336773</v>
      </c>
      <c r="AQ11" s="108">
        <v>1350469</v>
      </c>
      <c r="AR11" s="107">
        <v>1350319</v>
      </c>
      <c r="AS11" s="107">
        <v>1370899</v>
      </c>
      <c r="AT11" s="107">
        <v>1384618</v>
      </c>
      <c r="AU11" s="107">
        <v>1395334</v>
      </c>
      <c r="AV11" s="107">
        <v>1401132</v>
      </c>
      <c r="AW11" s="107">
        <v>1413190</v>
      </c>
      <c r="AX11" s="107">
        <v>1429076</v>
      </c>
      <c r="AY11" s="107">
        <v>1428073</v>
      </c>
      <c r="AZ11" s="105">
        <v>1400973</v>
      </c>
      <c r="BA11" s="105">
        <v>1417480</v>
      </c>
      <c r="BB11" s="105">
        <v>1430146</v>
      </c>
      <c r="BC11" s="105">
        <v>1436010</v>
      </c>
      <c r="BD11" s="105">
        <v>1449564</v>
      </c>
      <c r="BE11" s="105">
        <v>1410072</v>
      </c>
      <c r="BF11" s="105">
        <v>1416629</v>
      </c>
      <c r="BG11" s="105">
        <v>1427165</v>
      </c>
      <c r="BH11" s="107">
        <v>1436119</v>
      </c>
      <c r="BI11" s="107">
        <v>1446329</v>
      </c>
      <c r="BJ11" s="107">
        <v>1545809</v>
      </c>
      <c r="BK11" s="107">
        <v>1549002</v>
      </c>
      <c r="BL11" s="107">
        <v>1554356</v>
      </c>
      <c r="BM11" s="107">
        <v>1569785</v>
      </c>
      <c r="BN11" s="107">
        <v>1560301</v>
      </c>
      <c r="BO11" s="107">
        <v>1593696</v>
      </c>
      <c r="BP11" s="145">
        <v>1454997</v>
      </c>
      <c r="BQ11" s="145">
        <v>1452658</v>
      </c>
      <c r="BR11" s="145">
        <v>1465265</v>
      </c>
      <c r="BS11" s="145">
        <v>1448285</v>
      </c>
      <c r="BT11" s="99">
        <v>1444482</v>
      </c>
      <c r="BU11" s="99">
        <v>1444867</v>
      </c>
      <c r="BV11" s="104">
        <v>1439143</v>
      </c>
      <c r="BW11" s="102">
        <v>1439324</v>
      </c>
      <c r="BX11" s="102">
        <v>1439132</v>
      </c>
      <c r="BY11" s="102">
        <v>1448316</v>
      </c>
      <c r="BZ11" s="103">
        <v>1434389</v>
      </c>
      <c r="CA11" s="102">
        <v>1437998</v>
      </c>
      <c r="CB11" s="103">
        <v>1439280</v>
      </c>
      <c r="CC11" s="102">
        <v>1437030</v>
      </c>
      <c r="CD11" s="101">
        <v>1442721</v>
      </c>
      <c r="CE11" s="101">
        <v>1444812</v>
      </c>
      <c r="CF11" s="141">
        <v>1445700</v>
      </c>
      <c r="CG11" s="99">
        <v>1415581</v>
      </c>
      <c r="CH11" s="99">
        <v>1388703</v>
      </c>
      <c r="CI11" s="140">
        <v>1355320</v>
      </c>
      <c r="CJ11" s="99">
        <v>1357447</v>
      </c>
      <c r="CK11" s="99">
        <v>1353605</v>
      </c>
      <c r="CL11" s="99">
        <v>1340551</v>
      </c>
      <c r="CM11" s="99">
        <v>1346178</v>
      </c>
      <c r="CN11" s="99">
        <v>1353407</v>
      </c>
      <c r="CO11" s="99">
        <v>1371582</v>
      </c>
      <c r="CP11" s="99">
        <v>1377185</v>
      </c>
      <c r="CQ11" s="99">
        <v>1381470</v>
      </c>
      <c r="CR11" s="99">
        <v>1358477</v>
      </c>
      <c r="CS11" s="99">
        <v>1366508</v>
      </c>
      <c r="CT11" s="99">
        <v>1374665</v>
      </c>
      <c r="CU11" s="99">
        <v>1380002</v>
      </c>
      <c r="CV11" s="134">
        <v>1382211</v>
      </c>
      <c r="CW11" s="134">
        <v>1388944</v>
      </c>
      <c r="CX11" s="134">
        <v>1407220</v>
      </c>
      <c r="CY11" s="134">
        <v>1420257</v>
      </c>
      <c r="CZ11" s="134">
        <v>1428146</v>
      </c>
      <c r="DA11" s="134">
        <v>1441318</v>
      </c>
      <c r="DB11" s="134">
        <v>1451791</v>
      </c>
      <c r="DC11" s="134">
        <v>1447086</v>
      </c>
      <c r="DD11" s="134">
        <v>1458516</v>
      </c>
      <c r="DE11" s="134">
        <v>1467024</v>
      </c>
      <c r="DF11" s="134">
        <v>1455001</v>
      </c>
      <c r="DG11" s="134">
        <v>1455302</v>
      </c>
      <c r="DH11" s="134">
        <v>1465556</v>
      </c>
      <c r="DI11" s="134">
        <v>1494942</v>
      </c>
      <c r="DJ11" s="134">
        <v>1499759</v>
      </c>
      <c r="DK11" s="134">
        <v>1498185</v>
      </c>
      <c r="DL11" s="134">
        <v>1504064</v>
      </c>
      <c r="DM11" s="134">
        <v>1514968</v>
      </c>
      <c r="DN11" s="134">
        <v>1525039</v>
      </c>
      <c r="DO11" s="134">
        <v>1513256</v>
      </c>
      <c r="DP11" s="134">
        <v>1522947</v>
      </c>
    </row>
    <row r="12" spans="1:121" s="96" customFormat="1" x14ac:dyDescent="0.25">
      <c r="A12" s="52" t="s">
        <v>25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7"/>
      <c r="AS12" s="107"/>
      <c r="AT12" s="107"/>
      <c r="AU12" s="107"/>
      <c r="AV12" s="107"/>
      <c r="AW12" s="107"/>
      <c r="AX12" s="107"/>
      <c r="AY12" s="107"/>
      <c r="AZ12" s="105"/>
      <c r="BA12" s="105"/>
      <c r="BB12" s="105"/>
      <c r="BC12" s="105"/>
      <c r="BD12" s="105"/>
      <c r="BE12" s="105"/>
      <c r="BF12" s="105"/>
      <c r="BG12" s="105"/>
      <c r="BH12" s="107"/>
      <c r="BI12" s="107"/>
      <c r="BJ12" s="107"/>
      <c r="BK12" s="107"/>
      <c r="BL12" s="107"/>
      <c r="BM12" s="107"/>
      <c r="BN12" s="107"/>
      <c r="BO12" s="107"/>
      <c r="BP12" s="145">
        <v>162495</v>
      </c>
      <c r="BQ12" s="145">
        <v>164522</v>
      </c>
      <c r="BR12" s="145">
        <v>166226</v>
      </c>
      <c r="BS12" s="145">
        <v>167610</v>
      </c>
      <c r="BT12" s="99">
        <v>169656</v>
      </c>
      <c r="BU12" s="99">
        <v>170435</v>
      </c>
      <c r="BV12" s="104">
        <v>173754</v>
      </c>
      <c r="BW12" s="102">
        <v>174552</v>
      </c>
      <c r="BX12" s="102">
        <v>176426</v>
      </c>
      <c r="BY12" s="102">
        <v>178112</v>
      </c>
      <c r="BZ12" s="103">
        <v>177586</v>
      </c>
      <c r="CA12" s="102">
        <v>179710</v>
      </c>
      <c r="CB12" s="102">
        <v>179554</v>
      </c>
      <c r="CC12" s="102">
        <v>173699</v>
      </c>
      <c r="CD12" s="101">
        <v>174865</v>
      </c>
      <c r="CE12" s="101">
        <v>177205</v>
      </c>
      <c r="CF12" s="141">
        <v>180111</v>
      </c>
      <c r="CG12" s="99">
        <v>181804</v>
      </c>
      <c r="CH12" s="99">
        <v>182453</v>
      </c>
      <c r="CI12" s="140">
        <v>184220</v>
      </c>
      <c r="CJ12" s="99">
        <v>186194</v>
      </c>
      <c r="CK12" s="99">
        <v>186098</v>
      </c>
      <c r="CL12" s="99">
        <v>186843</v>
      </c>
      <c r="CM12" s="99">
        <v>186805</v>
      </c>
      <c r="CN12" s="99">
        <v>188766</v>
      </c>
      <c r="CO12" s="99">
        <v>190628</v>
      </c>
      <c r="CP12" s="99">
        <v>191997</v>
      </c>
      <c r="CQ12" s="99">
        <v>189977</v>
      </c>
      <c r="CR12" s="99">
        <v>192035</v>
      </c>
      <c r="CS12" s="99">
        <v>191255</v>
      </c>
      <c r="CT12" s="99">
        <v>190229</v>
      </c>
      <c r="CU12" s="99">
        <v>190226</v>
      </c>
      <c r="CV12" s="134">
        <v>183406</v>
      </c>
      <c r="CW12" s="134">
        <v>181565</v>
      </c>
      <c r="CX12" s="134">
        <v>184691</v>
      </c>
      <c r="CY12" s="134">
        <v>183886</v>
      </c>
      <c r="CZ12" s="134">
        <v>181836</v>
      </c>
      <c r="DA12" s="134">
        <v>180688</v>
      </c>
      <c r="DB12" s="134">
        <v>169003</v>
      </c>
      <c r="DC12" s="134">
        <v>160978</v>
      </c>
      <c r="DD12" s="134">
        <v>158763</v>
      </c>
      <c r="DE12" s="134">
        <v>152103</v>
      </c>
      <c r="DF12" s="134">
        <v>151188</v>
      </c>
      <c r="DG12" s="134">
        <v>143439</v>
      </c>
      <c r="DH12" s="134">
        <v>143780</v>
      </c>
      <c r="DI12" s="134">
        <v>142590</v>
      </c>
      <c r="DJ12" s="134">
        <v>142079</v>
      </c>
      <c r="DK12" s="134">
        <v>141103</v>
      </c>
      <c r="DL12" s="134">
        <v>138829</v>
      </c>
      <c r="DM12" s="134">
        <v>138911</v>
      </c>
      <c r="DN12" s="134">
        <v>135818</v>
      </c>
      <c r="DO12" s="134">
        <v>135400</v>
      </c>
      <c r="DP12" s="134">
        <v>132425</v>
      </c>
    </row>
    <row r="13" spans="1:121" s="16" customFormat="1" x14ac:dyDescent="0.25">
      <c r="A13" s="52" t="s">
        <v>24</v>
      </c>
      <c r="B13" s="42">
        <v>1343295</v>
      </c>
      <c r="C13" s="42">
        <v>1341631</v>
      </c>
      <c r="D13" s="42">
        <v>1352136</v>
      </c>
      <c r="E13" s="42">
        <v>1360085</v>
      </c>
      <c r="F13" s="42">
        <v>1369285</v>
      </c>
      <c r="G13" s="42">
        <v>1378854</v>
      </c>
      <c r="H13" s="42">
        <v>1386395</v>
      </c>
      <c r="I13" s="42">
        <v>1386553</v>
      </c>
      <c r="J13" s="42">
        <v>1392459</v>
      </c>
      <c r="K13" s="42">
        <v>1401168</v>
      </c>
      <c r="L13" s="42">
        <v>1410174</v>
      </c>
      <c r="M13" s="42">
        <v>1409964</v>
      </c>
      <c r="N13" s="42">
        <v>1418921</v>
      </c>
      <c r="O13" s="42">
        <v>1424670</v>
      </c>
      <c r="P13" s="42">
        <v>1425826</v>
      </c>
      <c r="Q13" s="42">
        <v>1430901</v>
      </c>
      <c r="R13" s="42">
        <v>1439074</v>
      </c>
      <c r="S13" s="42">
        <v>1444572</v>
      </c>
      <c r="T13" s="42">
        <v>1429970</v>
      </c>
      <c r="U13" s="42">
        <v>1437163</v>
      </c>
      <c r="V13" s="42">
        <v>1441833</v>
      </c>
      <c r="W13" s="42">
        <v>1459176</v>
      </c>
      <c r="X13" s="42">
        <f>X10+X11</f>
        <v>1465759</v>
      </c>
      <c r="Y13" s="42">
        <f>Y10+Y11</f>
        <v>1475304</v>
      </c>
      <c r="Z13" s="42">
        <v>1479087</v>
      </c>
      <c r="AA13" s="42">
        <v>1489517</v>
      </c>
      <c r="AB13" s="42">
        <v>1501120</v>
      </c>
      <c r="AC13" s="42">
        <v>1512171</v>
      </c>
      <c r="AD13" s="42">
        <v>1524779</v>
      </c>
      <c r="AE13" s="42">
        <v>1533889</v>
      </c>
      <c r="AF13" s="42">
        <v>1545400</v>
      </c>
      <c r="AG13" s="42">
        <v>1556200</v>
      </c>
      <c r="AH13" s="42">
        <v>1556785</v>
      </c>
      <c r="AI13" s="42">
        <v>1560058</v>
      </c>
      <c r="AJ13" s="42">
        <v>1561740</v>
      </c>
      <c r="AK13" s="42">
        <v>1583685</v>
      </c>
      <c r="AL13" s="42">
        <v>1573350</v>
      </c>
      <c r="AM13" s="42">
        <v>1584527</v>
      </c>
      <c r="AN13" s="42">
        <v>1588293</v>
      </c>
      <c r="AO13" s="42">
        <v>1601412</v>
      </c>
      <c r="AP13" s="42">
        <f>AP10+AP11</f>
        <v>1604014</v>
      </c>
      <c r="AQ13" s="42">
        <v>1618661</v>
      </c>
      <c r="AR13" s="107">
        <v>1619705</v>
      </c>
      <c r="AS13" s="107">
        <v>1639792</v>
      </c>
      <c r="AT13" s="107">
        <v>1649737</v>
      </c>
      <c r="AU13" s="107">
        <v>1660495</v>
      </c>
      <c r="AV13" s="107">
        <v>1669951</v>
      </c>
      <c r="AW13" s="107">
        <v>1678653</v>
      </c>
      <c r="AX13" s="107">
        <v>1694804</v>
      </c>
      <c r="AY13" s="107">
        <v>1694639</v>
      </c>
      <c r="AZ13" s="105">
        <v>1657782</v>
      </c>
      <c r="BA13" s="105">
        <v>1675659</v>
      </c>
      <c r="BB13" s="105">
        <v>1687913</v>
      </c>
      <c r="BC13" s="105">
        <v>1693833</v>
      </c>
      <c r="BD13" s="105">
        <v>1707612</v>
      </c>
      <c r="BE13" s="105">
        <v>1668120</v>
      </c>
      <c r="BF13" s="105">
        <v>1674791</v>
      </c>
      <c r="BG13" s="105">
        <v>1684734</v>
      </c>
      <c r="BH13" s="107">
        <v>1693985</v>
      </c>
      <c r="BI13" s="107">
        <v>1704174</v>
      </c>
      <c r="BJ13" s="107">
        <f>BJ10+BJ11</f>
        <v>1803323</v>
      </c>
      <c r="BK13" s="107">
        <v>1806971</v>
      </c>
      <c r="BL13" s="107">
        <v>1811816</v>
      </c>
      <c r="BM13" s="107">
        <v>1828793</v>
      </c>
      <c r="BN13" s="107">
        <v>1818134</v>
      </c>
      <c r="BO13" s="107">
        <v>1851890</v>
      </c>
      <c r="BP13" s="107">
        <f>1874528+49609</f>
        <v>1924137</v>
      </c>
      <c r="BQ13" s="107">
        <f>1873724+48940</f>
        <v>1922664</v>
      </c>
      <c r="BR13" s="107">
        <f>1888236+48383</f>
        <v>1936619</v>
      </c>
      <c r="BS13" s="107">
        <f>1872055+47756</f>
        <v>1919811</v>
      </c>
      <c r="BT13" s="104">
        <f>1869916+47079</f>
        <v>1916995</v>
      </c>
      <c r="BU13" s="104">
        <f>1868970+46487</f>
        <v>1915457</v>
      </c>
      <c r="BV13" s="104">
        <f>1868282+46126</f>
        <v>1914408</v>
      </c>
      <c r="BW13" s="103">
        <f>1869768+45412</f>
        <v>1915180</v>
      </c>
      <c r="BX13" s="103">
        <f>1871737+44943</f>
        <v>1916680</v>
      </c>
      <c r="BY13" s="103">
        <f>1883084+44560</f>
        <v>1927644</v>
      </c>
      <c r="BZ13" s="103">
        <v>1914164</v>
      </c>
      <c r="CA13" s="142">
        <v>1920898</v>
      </c>
      <c r="CB13" s="103">
        <v>1921488</v>
      </c>
      <c r="CC13" s="102">
        <v>1913781</v>
      </c>
      <c r="CD13" s="101">
        <v>1919595</v>
      </c>
      <c r="CE13" s="101">
        <v>1917758</v>
      </c>
      <c r="CF13" s="141">
        <v>1922606</v>
      </c>
      <c r="CG13" s="99">
        <v>1893620</v>
      </c>
      <c r="CH13" s="99">
        <v>1871134</v>
      </c>
      <c r="CI13" s="140">
        <v>1839705</v>
      </c>
      <c r="CJ13" s="99">
        <v>1844793</v>
      </c>
      <c r="CK13" s="99">
        <v>1841288</v>
      </c>
      <c r="CL13" s="99">
        <v>1824724</v>
      </c>
      <c r="CM13" s="99">
        <v>1833628</v>
      </c>
      <c r="CN13" s="99">
        <v>1842912</v>
      </c>
      <c r="CO13" s="99">
        <v>1862385</v>
      </c>
      <c r="CP13" s="99">
        <v>1869958</v>
      </c>
      <c r="CQ13" s="99">
        <v>1870354</v>
      </c>
      <c r="CR13" s="99">
        <v>1848699</v>
      </c>
      <c r="CS13" s="99">
        <v>1855167</v>
      </c>
      <c r="CT13" s="99">
        <v>1862104</v>
      </c>
      <c r="CU13" s="99">
        <v>1830879</v>
      </c>
      <c r="CV13" s="134">
        <v>1831220</v>
      </c>
      <c r="CW13" s="134">
        <v>1836228</v>
      </c>
      <c r="CX13" s="134">
        <v>1857157</v>
      </c>
      <c r="CY13" s="134">
        <v>1870573</v>
      </c>
      <c r="CZ13" s="134">
        <v>1878063</v>
      </c>
      <c r="DA13" s="134">
        <v>1889479</v>
      </c>
      <c r="DB13" s="134">
        <v>1894664</v>
      </c>
      <c r="DC13" s="134">
        <v>1884084</v>
      </c>
      <c r="DD13" s="134">
        <v>1892185</v>
      </c>
      <c r="DE13" s="134">
        <v>1898838</v>
      </c>
      <c r="DF13" s="134">
        <v>1886058</v>
      </c>
      <c r="DG13" s="134">
        <v>1873432</v>
      </c>
      <c r="DH13" s="134">
        <v>1881031</v>
      </c>
      <c r="DI13" s="134">
        <v>1908396</v>
      </c>
      <c r="DJ13" s="134">
        <v>1911713</v>
      </c>
      <c r="DK13" s="134">
        <v>1908370</v>
      </c>
      <c r="DL13" s="134">
        <v>1906560</v>
      </c>
      <c r="DM13" s="134">
        <v>1914045</v>
      </c>
      <c r="DN13" s="134">
        <v>1917614</v>
      </c>
      <c r="DO13" s="134">
        <v>1899109</v>
      </c>
      <c r="DP13" s="134">
        <v>1904585</v>
      </c>
    </row>
    <row r="14" spans="1:121" s="96" customFormat="1" x14ac:dyDescent="0.25">
      <c r="A14" s="144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7"/>
      <c r="AS14" s="107"/>
      <c r="AT14" s="107"/>
      <c r="AU14" s="107"/>
      <c r="AV14" s="107"/>
      <c r="AW14" s="107"/>
      <c r="AX14" s="107"/>
      <c r="AY14" s="107"/>
      <c r="AZ14" s="105"/>
      <c r="BA14" s="105"/>
      <c r="BB14" s="105"/>
      <c r="BC14" s="105"/>
      <c r="BD14" s="105"/>
      <c r="BE14" s="105"/>
      <c r="BF14" s="106"/>
      <c r="BG14" s="105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4"/>
      <c r="BU14" s="104"/>
      <c r="BV14" s="104"/>
      <c r="BW14" s="103"/>
      <c r="BX14" s="103"/>
      <c r="BY14" s="103"/>
      <c r="BZ14" s="103"/>
      <c r="CA14" s="103"/>
      <c r="CB14" s="103"/>
      <c r="CC14" s="103"/>
      <c r="CD14" s="143"/>
      <c r="CE14" s="143"/>
      <c r="CF14" s="141"/>
      <c r="CG14" s="99"/>
      <c r="CH14" s="99"/>
      <c r="CI14" s="140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</row>
    <row r="15" spans="1:121" s="16" customFormat="1" x14ac:dyDescent="0.25">
      <c r="A15" s="52" t="s">
        <v>23</v>
      </c>
      <c r="B15" s="42">
        <v>1777.4069999999999</v>
      </c>
      <c r="C15" s="42">
        <v>1936.1579999999999</v>
      </c>
      <c r="D15" s="42">
        <v>1783.1</v>
      </c>
      <c r="E15" s="42">
        <v>1826.7139999999999</v>
      </c>
      <c r="F15" s="42">
        <v>1802.921</v>
      </c>
      <c r="G15" s="42">
        <v>2058.0140000000001</v>
      </c>
      <c r="H15" s="42">
        <v>1840.4</v>
      </c>
      <c r="I15" s="42">
        <v>1876.7748510900001</v>
      </c>
      <c r="J15" s="42">
        <v>2145.3510000000001</v>
      </c>
      <c r="K15" s="42">
        <v>1888.6757088499999</v>
      </c>
      <c r="L15" s="42">
        <v>1936.9884865000001</v>
      </c>
      <c r="M15" s="42">
        <v>2030.9</v>
      </c>
      <c r="N15" s="42">
        <v>1944.5847732499999</v>
      </c>
      <c r="O15" s="42">
        <v>2204.8490000000002</v>
      </c>
      <c r="P15" s="42">
        <v>2184</v>
      </c>
      <c r="Q15" s="42">
        <v>1998.104</v>
      </c>
      <c r="R15" s="42">
        <v>2287.8440000000001</v>
      </c>
      <c r="S15" s="42">
        <v>2010.63382864</v>
      </c>
      <c r="T15" s="42">
        <v>2051.136</v>
      </c>
      <c r="U15" s="42">
        <v>2096.4110000000001</v>
      </c>
      <c r="V15" s="42">
        <v>2069.3939999999998</v>
      </c>
      <c r="W15" s="42">
        <v>2360.2869999999998</v>
      </c>
      <c r="X15" s="42">
        <v>2150.1</v>
      </c>
      <c r="Y15" s="42">
        <v>2083.1619999999998</v>
      </c>
      <c r="Z15" s="42">
        <v>2375.2124715299997</v>
      </c>
      <c r="AA15" s="42">
        <v>2762.3</v>
      </c>
      <c r="AB15" s="42">
        <v>2128.5</v>
      </c>
      <c r="AC15" s="42">
        <v>2127.5531944978407</v>
      </c>
      <c r="AD15" s="42">
        <v>2183.9802014154002</v>
      </c>
      <c r="AE15" s="42">
        <v>2170.4123403595731</v>
      </c>
      <c r="AF15" s="42">
        <v>2511.826</v>
      </c>
      <c r="AG15" s="42">
        <v>2502.8000000000002</v>
      </c>
      <c r="AH15" s="42">
        <v>2205.2550000000001</v>
      </c>
      <c r="AI15" s="42">
        <v>2592.556</v>
      </c>
      <c r="AJ15" s="42">
        <v>2289.9284545</v>
      </c>
      <c r="AK15" s="42">
        <v>2207.8710000000001</v>
      </c>
      <c r="AL15" s="42">
        <v>2604.3139999999999</v>
      </c>
      <c r="AM15" s="42">
        <v>2217.2256069599998</v>
      </c>
      <c r="AN15" s="42">
        <v>2234.4</v>
      </c>
      <c r="AO15" s="42">
        <v>2571.6</v>
      </c>
      <c r="AP15" s="42">
        <v>2239.1999999999998</v>
      </c>
      <c r="AQ15" s="42">
        <v>2221.5</v>
      </c>
      <c r="AR15" s="107">
        <v>2595.4</v>
      </c>
      <c r="AS15" s="107">
        <v>2286.6660000000002</v>
      </c>
      <c r="AT15" s="107">
        <v>2282.6999999999998</v>
      </c>
      <c r="AU15" s="107">
        <v>2340.1999999999998</v>
      </c>
      <c r="AV15" s="107">
        <v>2392.2612589599999</v>
      </c>
      <c r="AW15" s="107">
        <v>2750.5519697300001</v>
      </c>
      <c r="AX15" s="107">
        <v>2666.4</v>
      </c>
      <c r="AY15" s="107">
        <v>2280.1999999999998</v>
      </c>
      <c r="AZ15" s="105">
        <v>2735.3</v>
      </c>
      <c r="BA15" s="105">
        <v>2314.1048989700002</v>
      </c>
      <c r="BB15" s="105">
        <v>2280</v>
      </c>
      <c r="BC15" s="105">
        <v>2581.5</v>
      </c>
      <c r="BD15" s="105">
        <v>2308.8000000000002</v>
      </c>
      <c r="BE15" s="105">
        <v>2321.5</v>
      </c>
      <c r="BF15" s="105">
        <v>2358.1169850000001</v>
      </c>
      <c r="BG15" s="105">
        <v>2449.8000000000002</v>
      </c>
      <c r="BH15" s="107">
        <v>2485.6527569999998</v>
      </c>
      <c r="BI15" s="107">
        <v>2396</v>
      </c>
      <c r="BJ15" s="107">
        <v>2764.0099570000002</v>
      </c>
      <c r="BK15" s="107">
        <v>2372.6371899999999</v>
      </c>
      <c r="BL15" s="107">
        <v>2706.1488840000002</v>
      </c>
      <c r="BM15" s="107">
        <v>2449.113409</v>
      </c>
      <c r="BN15" s="107">
        <v>2420.4845799999998</v>
      </c>
      <c r="BO15" s="107">
        <v>2455.3000000000002</v>
      </c>
      <c r="BP15" s="107">
        <f>2471.9+450</f>
        <v>2921.9</v>
      </c>
      <c r="BQ15" s="107">
        <f>2773.9+454</f>
        <v>3227.9</v>
      </c>
      <c r="BR15" s="107">
        <f>2498.08+450</f>
        <v>2948.08</v>
      </c>
      <c r="BS15" s="107">
        <f>2541.659+454</f>
        <v>2995.6590000000001</v>
      </c>
      <c r="BT15" s="104">
        <f>2900.8+437</f>
        <v>3337.8</v>
      </c>
      <c r="BU15" s="104">
        <f>2534+434</f>
        <v>2968</v>
      </c>
      <c r="BV15" s="136">
        <f>2808+437</f>
        <v>3245</v>
      </c>
      <c r="BW15" s="103">
        <f>2495+426</f>
        <v>2921</v>
      </c>
      <c r="BX15" s="103">
        <f>2546+424</f>
        <v>2970</v>
      </c>
      <c r="BY15" s="142">
        <f>2529+420</f>
        <v>2949</v>
      </c>
      <c r="BZ15" s="103">
        <f>2821+416</f>
        <v>3237</v>
      </c>
      <c r="CA15" s="101">
        <v>2930</v>
      </c>
      <c r="CB15" s="101">
        <v>2944</v>
      </c>
      <c r="CC15" s="102">
        <v>3301</v>
      </c>
      <c r="CD15" s="101">
        <v>3007.3960704299998</v>
      </c>
      <c r="CE15" s="101">
        <v>3055.2706020000001</v>
      </c>
      <c r="CF15" s="141">
        <v>3014.6622389899999</v>
      </c>
      <c r="CG15" s="99">
        <v>2959.2752959999998</v>
      </c>
      <c r="CH15" s="99">
        <v>3259.6727390000001</v>
      </c>
      <c r="CI15" s="140">
        <v>3295.8086929999999</v>
      </c>
      <c r="CJ15" s="99">
        <v>3345.7006962800001</v>
      </c>
      <c r="CK15" s="99">
        <v>3008.96492554</v>
      </c>
      <c r="CL15" s="99">
        <v>3335.5556470000001</v>
      </c>
      <c r="CM15" s="99">
        <v>3063.3631915100004</v>
      </c>
      <c r="CN15" s="99">
        <v>2832</v>
      </c>
      <c r="CO15" s="99">
        <v>2706</v>
      </c>
      <c r="CP15" s="99">
        <v>3008</v>
      </c>
      <c r="CQ15" s="99">
        <v>3385</v>
      </c>
      <c r="CR15" s="99">
        <v>2992</v>
      </c>
      <c r="CS15" s="99">
        <v>2913</v>
      </c>
      <c r="CT15" s="99">
        <v>3124.2837824799999</v>
      </c>
      <c r="CU15" s="99">
        <v>2159.45455236</v>
      </c>
      <c r="CV15" s="134">
        <v>2063</v>
      </c>
      <c r="CW15" s="134">
        <v>2194</v>
      </c>
      <c r="CX15" s="134">
        <v>2110</v>
      </c>
      <c r="CY15" s="133">
        <v>2255</v>
      </c>
      <c r="CZ15" s="134">
        <v>2272</v>
      </c>
      <c r="DA15" s="134">
        <v>2293</v>
      </c>
      <c r="DB15" s="134">
        <v>2327</v>
      </c>
      <c r="DC15" s="134">
        <v>2328</v>
      </c>
      <c r="DD15" s="134">
        <v>2451</v>
      </c>
      <c r="DE15" s="134">
        <v>2652</v>
      </c>
      <c r="DF15" s="134">
        <v>2665.16390813</v>
      </c>
      <c r="DG15" s="134">
        <v>2148.6159238399996</v>
      </c>
      <c r="DH15" s="134">
        <v>2158.6222085500003</v>
      </c>
      <c r="DI15" s="134">
        <v>2248.8313918000003</v>
      </c>
      <c r="DJ15" s="134">
        <v>2298.0797476099997</v>
      </c>
      <c r="DK15" s="134">
        <v>2354.6377379099999</v>
      </c>
      <c r="DL15" s="134">
        <v>2381.33417581</v>
      </c>
      <c r="DM15" s="134">
        <v>2398.2483654299999</v>
      </c>
      <c r="DN15" s="134">
        <v>2745.0720761500002</v>
      </c>
      <c r="DO15" s="134">
        <v>2494</v>
      </c>
      <c r="DP15" s="134">
        <v>2405.4169675999997</v>
      </c>
    </row>
    <row r="16" spans="1:121" s="16" customFormat="1" x14ac:dyDescent="0.25">
      <c r="A16" s="52" t="s">
        <v>22</v>
      </c>
      <c r="B16" s="42"/>
      <c r="C16" s="42"/>
      <c r="D16" s="42">
        <v>95</v>
      </c>
      <c r="E16" s="42"/>
      <c r="F16" s="42"/>
      <c r="G16" s="42">
        <v>78.242999999999995</v>
      </c>
      <c r="H16" s="42"/>
      <c r="I16" s="42"/>
      <c r="J16" s="42">
        <v>83.507603654000008</v>
      </c>
      <c r="K16" s="42"/>
      <c r="L16" s="42"/>
      <c r="M16" s="42">
        <v>87.3</v>
      </c>
      <c r="N16" s="42"/>
      <c r="O16" s="42"/>
      <c r="P16" s="42">
        <v>89.837412358800009</v>
      </c>
      <c r="Q16" s="42"/>
      <c r="R16" s="42">
        <v>115.1</v>
      </c>
      <c r="S16" s="42"/>
      <c r="T16" s="42"/>
      <c r="U16" s="42">
        <v>117.9</v>
      </c>
      <c r="V16" s="42"/>
      <c r="W16" s="42"/>
      <c r="X16" s="42">
        <v>124.21299999999999</v>
      </c>
      <c r="Y16" s="42"/>
      <c r="Z16" s="42"/>
      <c r="AA16" s="42">
        <v>139.63999999999999</v>
      </c>
      <c r="AB16" s="42"/>
      <c r="AC16" s="42"/>
      <c r="AD16" s="42">
        <v>150.70099999999999</v>
      </c>
      <c r="AE16" s="42"/>
      <c r="AF16" s="42"/>
      <c r="AG16" s="42">
        <v>158.79</v>
      </c>
      <c r="AH16" s="42"/>
      <c r="AI16" s="42"/>
      <c r="AJ16" s="42">
        <v>180.48079826594008</v>
      </c>
      <c r="AK16" s="42"/>
      <c r="AL16" s="42"/>
      <c r="AM16" s="42">
        <v>198.345</v>
      </c>
      <c r="AN16" s="42"/>
      <c r="AO16" s="42"/>
      <c r="AP16" s="42">
        <v>198.8</v>
      </c>
      <c r="AQ16" s="42"/>
      <c r="AR16" s="107"/>
      <c r="AS16" s="107">
        <v>175.7</v>
      </c>
      <c r="AT16" s="107"/>
      <c r="AU16" s="107"/>
      <c r="AV16" s="107">
        <v>202.73486250069999</v>
      </c>
      <c r="AW16" s="107"/>
      <c r="AX16" s="107"/>
      <c r="AY16" s="107">
        <v>207.7</v>
      </c>
      <c r="AZ16" s="105"/>
      <c r="BA16" s="105"/>
      <c r="BB16" s="105">
        <v>204.64500000000001</v>
      </c>
      <c r="BC16" s="105"/>
      <c r="BD16" s="105"/>
      <c r="BE16" s="105">
        <v>214.02099999999999</v>
      </c>
      <c r="BF16" s="105"/>
      <c r="BG16" s="105"/>
      <c r="BH16" s="107">
        <v>193.3</v>
      </c>
      <c r="BI16" s="107"/>
      <c r="BJ16" s="107"/>
      <c r="BK16" s="107">
        <v>201.47935059</v>
      </c>
      <c r="BL16" s="107"/>
      <c r="BM16" s="107"/>
      <c r="BN16" s="107">
        <v>174.6</v>
      </c>
      <c r="BO16" s="107"/>
      <c r="BP16" s="107"/>
      <c r="BQ16" s="107">
        <f>192.552+35</f>
        <v>227.55199999999999</v>
      </c>
      <c r="BR16" s="107"/>
      <c r="BS16" s="107"/>
      <c r="BT16" s="104">
        <f>160+37</f>
        <v>197</v>
      </c>
      <c r="BU16" s="104"/>
      <c r="BV16" s="104"/>
      <c r="BW16" s="103">
        <f>150+39</f>
        <v>189</v>
      </c>
      <c r="BX16" s="103"/>
      <c r="BY16" s="103"/>
      <c r="BZ16" s="139">
        <f>((172+33)*1000000)/1000000</f>
        <v>205</v>
      </c>
      <c r="CA16" s="103"/>
      <c r="CB16" s="103"/>
      <c r="CC16" s="102">
        <f>202+25</f>
        <v>227</v>
      </c>
      <c r="CD16" s="138"/>
      <c r="CE16" s="138"/>
      <c r="CF16" s="137">
        <f>125+38</f>
        <v>163</v>
      </c>
      <c r="CG16" s="136"/>
      <c r="CH16" s="136"/>
      <c r="CI16" s="135">
        <f>134+34</f>
        <v>168</v>
      </c>
      <c r="CJ16" s="99"/>
      <c r="CK16" s="99"/>
      <c r="CL16" s="99">
        <f>131+36</f>
        <v>167</v>
      </c>
      <c r="CM16" s="99"/>
      <c r="CN16" s="99"/>
      <c r="CO16" s="99">
        <v>173</v>
      </c>
      <c r="CP16" s="99"/>
      <c r="CQ16" s="99"/>
      <c r="CR16" s="99">
        <v>126</v>
      </c>
      <c r="CS16" s="99"/>
      <c r="CT16" s="99"/>
      <c r="CU16" s="99">
        <v>89</v>
      </c>
      <c r="CV16" s="133"/>
      <c r="CW16" s="133"/>
      <c r="CX16" s="133">
        <v>95</v>
      </c>
      <c r="CY16" s="134"/>
      <c r="CZ16" s="133"/>
      <c r="DA16" s="133">
        <v>102</v>
      </c>
      <c r="DB16" s="133"/>
      <c r="DC16" s="134"/>
      <c r="DD16" s="133">
        <v>89</v>
      </c>
      <c r="DE16" s="134"/>
      <c r="DF16" s="134"/>
      <c r="DG16" s="134">
        <v>130</v>
      </c>
      <c r="DH16" s="134"/>
      <c r="DI16" s="134"/>
      <c r="DJ16" s="134">
        <v>116</v>
      </c>
      <c r="DK16" s="134"/>
      <c r="DL16" s="134"/>
      <c r="DM16" s="133">
        <v>112</v>
      </c>
      <c r="DN16" s="134"/>
      <c r="DO16" s="134"/>
      <c r="DP16" s="133"/>
    </row>
    <row r="17" spans="1:123" s="124" customFormat="1" ht="19.5" thickBot="1" x14ac:dyDescent="0.3">
      <c r="A17" s="132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26"/>
      <c r="BU17" s="126"/>
      <c r="BV17" s="126"/>
      <c r="BW17" s="130"/>
      <c r="BX17" s="130"/>
      <c r="BY17" s="130"/>
      <c r="BZ17" s="130"/>
      <c r="CA17" s="130"/>
      <c r="CB17" s="130"/>
      <c r="CC17" s="130"/>
      <c r="CD17" s="129"/>
      <c r="CE17" s="129"/>
      <c r="CF17" s="128"/>
      <c r="CG17" s="126"/>
      <c r="CH17" s="126"/>
      <c r="CI17" s="127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</row>
    <row r="18" spans="1:123" s="9" customFormat="1" ht="18" customHeight="1" thickTop="1" x14ac:dyDescent="0.3">
      <c r="A18" s="10" t="s">
        <v>21</v>
      </c>
    </row>
    <row r="19" spans="1:123" s="9" customFormat="1" ht="18" customHeight="1" x14ac:dyDescent="0.3">
      <c r="A19" s="10" t="s">
        <v>20</v>
      </c>
    </row>
    <row r="20" spans="1:123" s="9" customFormat="1" ht="18" customHeight="1" x14ac:dyDescent="0.3">
      <c r="A20" s="10" t="s">
        <v>19</v>
      </c>
    </row>
    <row r="21" spans="1:123" s="120" customFormat="1" x14ac:dyDescent="0.35"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BT21" s="1"/>
      <c r="BU21" s="1"/>
      <c r="BV21" s="1"/>
      <c r="BW21" s="2"/>
      <c r="BX21" s="2"/>
      <c r="BY21" s="2"/>
      <c r="BZ21" s="121"/>
      <c r="CA21" s="121"/>
      <c r="CB21" s="76"/>
      <c r="CC21" s="76"/>
      <c r="CD21" s="121"/>
      <c r="CE21" s="121"/>
      <c r="CF21" s="122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</row>
    <row r="22" spans="1:123" s="79" customFormat="1" x14ac:dyDescent="0.35">
      <c r="A22" s="119" t="s">
        <v>18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77"/>
      <c r="BX22" s="77"/>
      <c r="BY22" s="77"/>
      <c r="BZ22" s="76"/>
      <c r="CA22" s="76"/>
      <c r="CB22" s="76"/>
      <c r="CC22" s="76"/>
      <c r="CD22" s="76"/>
      <c r="CE22" s="76"/>
      <c r="CF22" s="118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</row>
    <row r="23" spans="1:123" s="73" customFormat="1" ht="19.5" thickBot="1" x14ac:dyDescent="0.4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7"/>
      <c r="BX23" s="77"/>
      <c r="BY23" s="77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</row>
    <row r="24" spans="1:123" s="65" customFormat="1" ht="21.75" thickTop="1" thickBot="1" x14ac:dyDescent="0.3">
      <c r="A24" s="72"/>
      <c r="B24" s="117">
        <v>40910</v>
      </c>
      <c r="C24" s="117">
        <v>40941</v>
      </c>
      <c r="D24" s="117">
        <v>40971</v>
      </c>
      <c r="E24" s="117">
        <v>41003</v>
      </c>
      <c r="F24" s="117">
        <v>41034</v>
      </c>
      <c r="G24" s="117">
        <v>41066</v>
      </c>
      <c r="H24" s="117">
        <v>41097</v>
      </c>
      <c r="I24" s="117">
        <v>41129</v>
      </c>
      <c r="J24" s="117">
        <v>41161</v>
      </c>
      <c r="K24" s="117">
        <v>41192</v>
      </c>
      <c r="L24" s="117">
        <v>41224</v>
      </c>
      <c r="M24" s="117">
        <v>41255</v>
      </c>
      <c r="N24" s="117">
        <v>41275</v>
      </c>
      <c r="O24" s="117">
        <v>41307</v>
      </c>
      <c r="P24" s="117">
        <v>41336</v>
      </c>
      <c r="Q24" s="117">
        <f>Q3</f>
        <v>41399</v>
      </c>
      <c r="R24" s="117">
        <f>R3</f>
        <v>41431</v>
      </c>
      <c r="S24" s="117">
        <f>S3</f>
        <v>41462</v>
      </c>
      <c r="T24" s="117">
        <f>T3</f>
        <v>41494</v>
      </c>
      <c r="U24" s="117">
        <f>U3</f>
        <v>41526</v>
      </c>
      <c r="V24" s="117">
        <f>V3</f>
        <v>41557</v>
      </c>
      <c r="W24" s="117">
        <f>W3</f>
        <v>41588</v>
      </c>
      <c r="X24" s="117">
        <f>X3</f>
        <v>41619</v>
      </c>
      <c r="Y24" s="117">
        <f>Y3</f>
        <v>41640</v>
      </c>
      <c r="Z24" s="117">
        <f>Z3</f>
        <v>41671</v>
      </c>
      <c r="AA24" s="117">
        <f>AA3</f>
        <v>41700</v>
      </c>
      <c r="AB24" s="117">
        <f>AB3</f>
        <v>41732</v>
      </c>
      <c r="AC24" s="117">
        <f>AC3</f>
        <v>41762</v>
      </c>
      <c r="AD24" s="117">
        <f>AD3</f>
        <v>41794</v>
      </c>
      <c r="AE24" s="117">
        <f>AE3</f>
        <v>41825</v>
      </c>
      <c r="AF24" s="117">
        <f>AF3</f>
        <v>41857</v>
      </c>
      <c r="AG24" s="117">
        <f>AG3</f>
        <v>41889</v>
      </c>
      <c r="AH24" s="117">
        <f>AH3</f>
        <v>41919</v>
      </c>
      <c r="AI24" s="117">
        <f>AI3</f>
        <v>41950</v>
      </c>
      <c r="AJ24" s="117">
        <f>AJ3</f>
        <v>41980</v>
      </c>
      <c r="AK24" s="117">
        <f>AK3</f>
        <v>42012</v>
      </c>
      <c r="AL24" s="117">
        <f>AL3</f>
        <v>42037</v>
      </c>
      <c r="AM24" s="117">
        <v>42064</v>
      </c>
      <c r="AN24" s="117">
        <v>42096</v>
      </c>
      <c r="AO24" s="117">
        <f>AO3</f>
        <v>42127</v>
      </c>
      <c r="AP24" s="117">
        <f>AP3</f>
        <v>42159</v>
      </c>
      <c r="AQ24" s="117">
        <f>AQ3</f>
        <v>42189</v>
      </c>
      <c r="AR24" s="117">
        <f>AR3</f>
        <v>42220</v>
      </c>
      <c r="AS24" s="117">
        <f>AS3</f>
        <v>42252</v>
      </c>
      <c r="AT24" s="117">
        <f>AT3</f>
        <v>42282</v>
      </c>
      <c r="AU24" s="117">
        <v>42313</v>
      </c>
      <c r="AV24" s="117">
        <v>42343</v>
      </c>
      <c r="AW24" s="117">
        <v>42375</v>
      </c>
      <c r="AX24" s="117">
        <v>42401</v>
      </c>
      <c r="AY24" s="117">
        <v>42430</v>
      </c>
      <c r="AZ24" s="117">
        <v>42461</v>
      </c>
      <c r="BA24" s="117">
        <v>42491</v>
      </c>
      <c r="BB24" s="117">
        <v>42522</v>
      </c>
      <c r="BC24" s="117">
        <v>42552</v>
      </c>
      <c r="BD24" s="117">
        <v>42584</v>
      </c>
      <c r="BE24" s="67">
        <v>42615</v>
      </c>
      <c r="BF24" s="67">
        <v>42645</v>
      </c>
      <c r="BG24" s="67">
        <v>42677</v>
      </c>
      <c r="BH24" s="67">
        <f>BH3</f>
        <v>42708</v>
      </c>
      <c r="BI24" s="67">
        <f>BI3</f>
        <v>42739</v>
      </c>
      <c r="BJ24" s="67">
        <f>BJ3</f>
        <v>42771</v>
      </c>
      <c r="BK24" s="67">
        <f>BK3</f>
        <v>42799</v>
      </c>
      <c r="BL24" s="67">
        <f>BL3</f>
        <v>42830</v>
      </c>
      <c r="BM24" s="67">
        <f>BM3</f>
        <v>42860</v>
      </c>
      <c r="BN24" s="67">
        <f>BN3</f>
        <v>42891</v>
      </c>
      <c r="BO24" s="67">
        <f>BO3</f>
        <v>42921</v>
      </c>
      <c r="BP24" s="67">
        <f>BP3</f>
        <v>42953</v>
      </c>
      <c r="BQ24" s="67">
        <f>BQ3</f>
        <v>42984</v>
      </c>
      <c r="BR24" s="67">
        <f>BR3</f>
        <v>43014</v>
      </c>
      <c r="BS24" s="67">
        <f>BS3</f>
        <v>43045</v>
      </c>
      <c r="BT24" s="67">
        <f>BT3</f>
        <v>43075</v>
      </c>
      <c r="BU24" s="67">
        <f>BU3</f>
        <v>43106</v>
      </c>
      <c r="BV24" s="67">
        <f>BV3</f>
        <v>43137</v>
      </c>
      <c r="BW24" s="67">
        <f>BW3</f>
        <v>43165</v>
      </c>
      <c r="BX24" s="67">
        <f>BX3</f>
        <v>43196</v>
      </c>
      <c r="BY24" s="67">
        <f>BY3</f>
        <v>43226</v>
      </c>
      <c r="BZ24" s="67">
        <f>BZ3</f>
        <v>43258</v>
      </c>
      <c r="CA24" s="67">
        <f>CA3</f>
        <v>43288</v>
      </c>
      <c r="CB24" s="67">
        <f>CB3</f>
        <v>43321</v>
      </c>
      <c r="CC24" s="67">
        <f>CC3</f>
        <v>43352</v>
      </c>
      <c r="CD24" s="69">
        <f>CD3</f>
        <v>43382</v>
      </c>
      <c r="CE24" s="69">
        <v>43414</v>
      </c>
      <c r="CF24" s="69">
        <v>43445</v>
      </c>
      <c r="CG24" s="69">
        <v>43476</v>
      </c>
      <c r="CH24" s="69">
        <v>43507</v>
      </c>
      <c r="CI24" s="67">
        <v>43535</v>
      </c>
      <c r="CJ24" s="67">
        <v>43566</v>
      </c>
      <c r="CK24" s="67">
        <v>43586</v>
      </c>
      <c r="CL24" s="67">
        <v>43617</v>
      </c>
      <c r="CM24" s="67">
        <v>43647</v>
      </c>
      <c r="CN24" s="67">
        <v>43678</v>
      </c>
      <c r="CO24" s="67">
        <v>43717</v>
      </c>
      <c r="CP24" s="67">
        <v>43747</v>
      </c>
      <c r="CQ24" s="67">
        <v>43778</v>
      </c>
      <c r="CR24" s="67">
        <v>43808</v>
      </c>
      <c r="CS24" s="67">
        <v>43839</v>
      </c>
      <c r="CT24" s="67">
        <v>43870</v>
      </c>
      <c r="CU24" s="67">
        <v>43899</v>
      </c>
      <c r="CV24" s="69">
        <v>43930</v>
      </c>
      <c r="CW24" s="66">
        <v>43960</v>
      </c>
      <c r="CX24" s="66">
        <v>43991</v>
      </c>
      <c r="CY24" s="66">
        <v>44021</v>
      </c>
      <c r="CZ24" s="66">
        <v>44052</v>
      </c>
      <c r="DA24" s="66">
        <v>44083</v>
      </c>
      <c r="DB24" s="66">
        <v>44113</v>
      </c>
      <c r="DC24" s="66">
        <v>44144</v>
      </c>
      <c r="DD24" s="66">
        <v>44174</v>
      </c>
      <c r="DE24" s="66">
        <v>44197</v>
      </c>
      <c r="DF24" s="66">
        <v>44228</v>
      </c>
      <c r="DG24" s="66">
        <v>44256</v>
      </c>
      <c r="DH24" s="66">
        <v>44287</v>
      </c>
      <c r="DI24" s="66">
        <v>44317</v>
      </c>
      <c r="DJ24" s="66">
        <v>44348</v>
      </c>
      <c r="DK24" s="66">
        <v>44378</v>
      </c>
      <c r="DL24" s="66">
        <v>44409</v>
      </c>
      <c r="DM24" s="66">
        <v>44440</v>
      </c>
      <c r="DN24" s="66">
        <v>44470</v>
      </c>
      <c r="DO24" s="66">
        <v>44501</v>
      </c>
      <c r="DP24" s="66">
        <v>44531</v>
      </c>
    </row>
    <row r="25" spans="1:123" s="29" customFormat="1" x14ac:dyDescent="0.25">
      <c r="A25" s="116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3"/>
      <c r="BX25" s="113"/>
      <c r="BY25" s="113"/>
      <c r="BZ25" s="113"/>
      <c r="CA25" s="113"/>
      <c r="CB25" s="113"/>
      <c r="CC25" s="113"/>
      <c r="CD25" s="112"/>
      <c r="CE25" s="112"/>
      <c r="CF25" s="112"/>
      <c r="CG25" s="111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</row>
    <row r="26" spans="1:123" s="96" customFormat="1" x14ac:dyDescent="0.25">
      <c r="A26" s="52" t="s">
        <v>17</v>
      </c>
      <c r="B26" s="108">
        <v>218504</v>
      </c>
      <c r="C26" s="108">
        <v>224119</v>
      </c>
      <c r="D26" s="108">
        <v>228136</v>
      </c>
      <c r="E26" s="108">
        <v>226594</v>
      </c>
      <c r="F26" s="108">
        <v>231147</v>
      </c>
      <c r="G26" s="108">
        <v>235129</v>
      </c>
      <c r="H26" s="108">
        <v>239464</v>
      </c>
      <c r="I26" s="108">
        <v>218381</v>
      </c>
      <c r="J26" s="108">
        <v>220362</v>
      </c>
      <c r="K26" s="108">
        <v>197884</v>
      </c>
      <c r="L26" s="108">
        <v>196323</v>
      </c>
      <c r="M26" s="108">
        <v>200345</v>
      </c>
      <c r="N26" s="108">
        <v>204835</v>
      </c>
      <c r="O26" s="108">
        <v>211679</v>
      </c>
      <c r="P26" s="108">
        <v>216738</v>
      </c>
      <c r="Q26" s="108">
        <v>225759</v>
      </c>
      <c r="R26" s="108">
        <v>229500</v>
      </c>
      <c r="S26" s="108">
        <v>234910</v>
      </c>
      <c r="T26" s="108">
        <v>235346</v>
      </c>
      <c r="U26" s="108">
        <v>234435</v>
      </c>
      <c r="V26" s="108">
        <v>234949</v>
      </c>
      <c r="W26" s="108">
        <v>237508</v>
      </c>
      <c r="X26" s="108">
        <v>240808</v>
      </c>
      <c r="Y26" s="108">
        <v>240601</v>
      </c>
      <c r="Z26" s="108">
        <v>243965</v>
      </c>
      <c r="AA26" s="108">
        <v>235627</v>
      </c>
      <c r="AB26" s="108">
        <v>252507</v>
      </c>
      <c r="AC26" s="108">
        <v>257288</v>
      </c>
      <c r="AD26" s="108">
        <v>260171</v>
      </c>
      <c r="AE26" s="108">
        <v>264655</v>
      </c>
      <c r="AF26" s="108">
        <v>269188</v>
      </c>
      <c r="AG26" s="108">
        <v>266521</v>
      </c>
      <c r="AH26" s="108">
        <v>276104</v>
      </c>
      <c r="AI26" s="108">
        <v>280712</v>
      </c>
      <c r="AJ26" s="108">
        <v>285085</v>
      </c>
      <c r="AK26" s="108">
        <v>288922</v>
      </c>
      <c r="AL26" s="108">
        <v>294619</v>
      </c>
      <c r="AM26" s="108">
        <v>299638</v>
      </c>
      <c r="AN26" s="108">
        <v>217817</v>
      </c>
      <c r="AO26" s="108">
        <v>300581</v>
      </c>
      <c r="AP26" s="108">
        <v>278541</v>
      </c>
      <c r="AQ26" s="108">
        <v>313550</v>
      </c>
      <c r="AR26" s="107">
        <v>316850</v>
      </c>
      <c r="AS26" s="107">
        <v>321076</v>
      </c>
      <c r="AT26" s="107">
        <v>327319</v>
      </c>
      <c r="AU26" s="107">
        <v>329258</v>
      </c>
      <c r="AV26" s="107">
        <v>332711</v>
      </c>
      <c r="AW26" s="107">
        <v>336839</v>
      </c>
      <c r="AX26" s="107">
        <v>341151</v>
      </c>
      <c r="AY26" s="107">
        <v>346276</v>
      </c>
      <c r="AZ26" s="105">
        <v>350329</v>
      </c>
      <c r="BA26" s="105">
        <v>350941</v>
      </c>
      <c r="BB26" s="105">
        <v>356070</v>
      </c>
      <c r="BC26" s="105">
        <v>361477</v>
      </c>
      <c r="BD26" s="105">
        <v>368884</v>
      </c>
      <c r="BE26" s="105">
        <v>366412</v>
      </c>
      <c r="BF26" s="106">
        <v>345876</v>
      </c>
      <c r="BG26" s="105">
        <v>349620</v>
      </c>
      <c r="BH26" s="105">
        <v>355463</v>
      </c>
      <c r="BI26" s="105">
        <v>360778</v>
      </c>
      <c r="BJ26" s="105">
        <v>365140</v>
      </c>
      <c r="BK26" s="105">
        <v>370891</v>
      </c>
      <c r="BL26" s="105">
        <v>373385</v>
      </c>
      <c r="BM26" s="105">
        <v>376192</v>
      </c>
      <c r="BN26" s="105">
        <v>378131</v>
      </c>
      <c r="BO26" s="105">
        <v>380447</v>
      </c>
      <c r="BP26" s="105">
        <v>382733</v>
      </c>
      <c r="BQ26" s="105">
        <v>384117</v>
      </c>
      <c r="BR26" s="105">
        <v>385524</v>
      </c>
      <c r="BS26" s="105">
        <v>387670</v>
      </c>
      <c r="BT26" s="104">
        <v>389512</v>
      </c>
      <c r="BU26" s="104">
        <v>390991</v>
      </c>
      <c r="BV26" s="104">
        <v>396041</v>
      </c>
      <c r="BW26" s="103">
        <v>400948</v>
      </c>
      <c r="BX26" s="103">
        <v>408151</v>
      </c>
      <c r="BY26" s="103">
        <f>415657+0</f>
        <v>415657</v>
      </c>
      <c r="BZ26" s="103">
        <f>423453+150</f>
        <v>423603</v>
      </c>
      <c r="CA26" s="102">
        <f>429831+162</f>
        <v>429993</v>
      </c>
      <c r="CB26" s="102">
        <f>435931+167</f>
        <v>436098</v>
      </c>
      <c r="CC26" s="102">
        <v>441213</v>
      </c>
      <c r="CD26" s="101">
        <v>446245</v>
      </c>
      <c r="CE26" s="101">
        <v>451203</v>
      </c>
      <c r="CF26" s="101">
        <v>455689</v>
      </c>
      <c r="CG26" s="100">
        <v>461502</v>
      </c>
      <c r="CH26" s="99">
        <v>466635</v>
      </c>
      <c r="CI26" s="98">
        <v>470190</v>
      </c>
      <c r="CJ26" s="98">
        <v>475416</v>
      </c>
      <c r="CK26" s="98">
        <v>481257</v>
      </c>
      <c r="CL26" s="98">
        <v>486051</v>
      </c>
      <c r="CM26" s="98">
        <v>491782</v>
      </c>
      <c r="CN26" s="98">
        <v>497381</v>
      </c>
      <c r="CO26" s="98">
        <v>502698</v>
      </c>
      <c r="CP26" s="98">
        <v>507066</v>
      </c>
      <c r="CQ26" s="98">
        <v>513510</v>
      </c>
      <c r="CR26" s="98">
        <v>519023</v>
      </c>
      <c r="CS26" s="98">
        <v>527498</v>
      </c>
      <c r="CT26" s="98">
        <v>533446</v>
      </c>
      <c r="CU26" s="98">
        <v>507325</v>
      </c>
      <c r="CV26" s="97">
        <v>510726</v>
      </c>
      <c r="CW26" s="97">
        <v>515289</v>
      </c>
      <c r="CX26" s="97">
        <v>522816</v>
      </c>
      <c r="CY26" s="97">
        <v>533344</v>
      </c>
      <c r="CZ26" s="97">
        <v>540701</v>
      </c>
      <c r="DA26" s="97">
        <v>548845</v>
      </c>
      <c r="DB26" s="97">
        <v>552434</v>
      </c>
      <c r="DC26" s="97">
        <v>556685</v>
      </c>
      <c r="DD26" s="97">
        <v>561446</v>
      </c>
      <c r="DE26" s="97">
        <v>565850</v>
      </c>
      <c r="DF26" s="97">
        <v>570221</v>
      </c>
      <c r="DG26" s="97">
        <v>574796</v>
      </c>
      <c r="DH26" s="97">
        <v>577783</v>
      </c>
      <c r="DI26" s="97">
        <v>582523</v>
      </c>
      <c r="DJ26" s="97">
        <v>587878</v>
      </c>
      <c r="DK26" s="97">
        <v>593025</v>
      </c>
      <c r="DL26" s="97">
        <v>589158</v>
      </c>
      <c r="DM26" s="97">
        <v>596548</v>
      </c>
      <c r="DN26" s="97">
        <v>598636</v>
      </c>
      <c r="DO26" s="97">
        <v>603435</v>
      </c>
      <c r="DP26" s="97">
        <v>607929</v>
      </c>
    </row>
    <row r="27" spans="1:123" s="29" customFormat="1" ht="19.5" thickBot="1" x14ac:dyDescent="0.3">
      <c r="A27" s="40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42"/>
      <c r="BS27" s="42"/>
      <c r="BT27" s="42"/>
      <c r="BU27" s="42"/>
      <c r="BV27" s="42"/>
      <c r="BW27" s="46"/>
      <c r="BX27" s="46"/>
      <c r="BY27" s="46"/>
      <c r="BZ27" s="46"/>
      <c r="CA27" s="46"/>
      <c r="CB27" s="46"/>
      <c r="CC27" s="46"/>
      <c r="CD27" s="45"/>
      <c r="CE27" s="45"/>
      <c r="CF27" s="45"/>
      <c r="CG27" s="44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</row>
    <row r="28" spans="1:123" s="29" customFormat="1" ht="19.5" thickTop="1" x14ac:dyDescent="0.25">
      <c r="A28" s="40" t="s">
        <v>16</v>
      </c>
      <c r="B28" s="93">
        <v>238413</v>
      </c>
      <c r="C28" s="93">
        <v>238093</v>
      </c>
      <c r="D28" s="93">
        <v>261162</v>
      </c>
      <c r="E28" s="93">
        <v>277292</v>
      </c>
      <c r="F28" s="93">
        <v>283585</v>
      </c>
      <c r="G28" s="93">
        <v>266059</v>
      </c>
      <c r="H28" s="93">
        <v>290958</v>
      </c>
      <c r="I28" s="93">
        <v>283367</v>
      </c>
      <c r="J28" s="93">
        <v>264927</v>
      </c>
      <c r="K28" s="93">
        <v>315412</v>
      </c>
      <c r="L28" s="93">
        <v>295863</v>
      </c>
      <c r="M28" s="93">
        <v>392058</v>
      </c>
      <c r="N28" s="93">
        <v>351065</v>
      </c>
      <c r="O28" s="93">
        <v>327122</v>
      </c>
      <c r="P28" s="93">
        <v>380181</v>
      </c>
      <c r="Q28" s="93">
        <v>385013</v>
      </c>
      <c r="R28" s="93">
        <v>366954</v>
      </c>
      <c r="S28" s="93">
        <v>406022</v>
      </c>
      <c r="T28" s="93">
        <v>392209</v>
      </c>
      <c r="U28" s="93">
        <v>375620</v>
      </c>
      <c r="V28" s="93">
        <v>410190</v>
      </c>
      <c r="W28" s="93">
        <v>398849</v>
      </c>
      <c r="X28" s="93">
        <v>525624</v>
      </c>
      <c r="Y28" s="93">
        <v>402112</v>
      </c>
      <c r="Z28" s="93">
        <v>375413</v>
      </c>
      <c r="AA28" s="93">
        <v>422037</v>
      </c>
      <c r="AB28" s="93">
        <v>435923</v>
      </c>
      <c r="AC28" s="93">
        <v>441066</v>
      </c>
      <c r="AD28" s="93">
        <v>420177</v>
      </c>
      <c r="AE28" s="93">
        <v>454337</v>
      </c>
      <c r="AF28" s="93">
        <v>481938</v>
      </c>
      <c r="AG28" s="93">
        <v>466579</v>
      </c>
      <c r="AH28" s="93">
        <v>504400</v>
      </c>
      <c r="AI28" s="93">
        <v>500404</v>
      </c>
      <c r="AJ28" s="93">
        <v>614221</v>
      </c>
      <c r="AK28" s="93">
        <v>506560</v>
      </c>
      <c r="AL28" s="93">
        <v>482473</v>
      </c>
      <c r="AM28" s="93">
        <v>540918</v>
      </c>
      <c r="AN28" s="93">
        <v>534150</v>
      </c>
      <c r="AO28" s="93">
        <v>545998</v>
      </c>
      <c r="AP28" s="93">
        <v>533719</v>
      </c>
      <c r="AQ28" s="42">
        <v>559970</v>
      </c>
      <c r="AR28" s="42">
        <v>538596</v>
      </c>
      <c r="AS28" s="42">
        <v>542153</v>
      </c>
      <c r="AT28" s="42">
        <v>605573</v>
      </c>
      <c r="AU28" s="42">
        <v>513673</v>
      </c>
      <c r="AV28" s="42">
        <v>752770</v>
      </c>
      <c r="AW28" s="42">
        <v>566194</v>
      </c>
      <c r="AX28" s="42">
        <v>550438</v>
      </c>
      <c r="AY28" s="42">
        <v>588246</v>
      </c>
      <c r="AZ28" s="42">
        <v>580411</v>
      </c>
      <c r="BA28" s="42">
        <v>601131</v>
      </c>
      <c r="BB28" s="42">
        <v>582876</v>
      </c>
      <c r="BC28" s="42">
        <v>626682</v>
      </c>
      <c r="BD28" s="42">
        <v>584459</v>
      </c>
      <c r="BE28" s="42">
        <v>573380</v>
      </c>
      <c r="BF28" s="42">
        <v>604324</v>
      </c>
      <c r="BG28" s="42">
        <v>607626</v>
      </c>
      <c r="BH28" s="42">
        <v>830011</v>
      </c>
      <c r="BI28" s="42">
        <v>605621</v>
      </c>
      <c r="BJ28" s="42">
        <v>569487</v>
      </c>
      <c r="BK28" s="42">
        <v>670574</v>
      </c>
      <c r="BL28" s="42">
        <v>266338</v>
      </c>
      <c r="BM28" s="42">
        <v>318235</v>
      </c>
      <c r="BN28" s="42">
        <v>303887</v>
      </c>
      <c r="BO28" s="42">
        <v>314580</v>
      </c>
      <c r="BP28" s="42">
        <v>326762</v>
      </c>
      <c r="BQ28" s="42">
        <v>316572</v>
      </c>
      <c r="BR28" s="31">
        <v>361881</v>
      </c>
      <c r="BS28" s="31">
        <v>331503</v>
      </c>
      <c r="BT28" s="31">
        <v>381939</v>
      </c>
      <c r="BU28" s="31">
        <v>310069</v>
      </c>
      <c r="BV28" s="31">
        <v>315736</v>
      </c>
      <c r="BW28" s="35">
        <v>410150</v>
      </c>
      <c r="BX28" s="35">
        <v>343213</v>
      </c>
      <c r="BY28" s="35">
        <f>364022+59</f>
        <v>364081</v>
      </c>
      <c r="BZ28" s="35">
        <f>346906+46</f>
        <v>346952</v>
      </c>
      <c r="CA28" s="35">
        <f>384232+61</f>
        <v>384293</v>
      </c>
      <c r="CB28" s="35">
        <f>382381+45</f>
        <v>382426</v>
      </c>
      <c r="CC28" s="35">
        <v>347187</v>
      </c>
      <c r="CD28" s="34">
        <v>434379</v>
      </c>
      <c r="CE28" s="34">
        <v>392034</v>
      </c>
      <c r="CF28" s="34">
        <v>471570</v>
      </c>
      <c r="CG28" s="33">
        <v>382403</v>
      </c>
      <c r="CH28" s="31">
        <v>359646</v>
      </c>
      <c r="CI28" s="92">
        <v>401041</v>
      </c>
      <c r="CJ28" s="92">
        <v>432695</v>
      </c>
      <c r="CK28" s="92">
        <v>436769</v>
      </c>
      <c r="CL28" s="92">
        <v>391463</v>
      </c>
      <c r="CM28" s="92">
        <v>460398</v>
      </c>
      <c r="CN28" s="92">
        <v>438998</v>
      </c>
      <c r="CO28" s="92">
        <v>434788</v>
      </c>
      <c r="CP28" s="92">
        <v>481794</v>
      </c>
      <c r="CQ28" s="92">
        <v>454131</v>
      </c>
      <c r="CR28" s="92">
        <v>550557</v>
      </c>
      <c r="CS28" s="92">
        <v>452332</v>
      </c>
      <c r="CT28" s="92">
        <v>408965</v>
      </c>
      <c r="CU28" s="92">
        <v>436592</v>
      </c>
      <c r="CV28" s="91">
        <v>408663</v>
      </c>
      <c r="CW28" s="91">
        <v>472585</v>
      </c>
      <c r="CX28" s="91">
        <v>505108</v>
      </c>
      <c r="CY28" s="91">
        <v>531608</v>
      </c>
      <c r="CZ28" s="91">
        <v>501235</v>
      </c>
      <c r="DA28" s="91">
        <v>514431</v>
      </c>
      <c r="DB28" s="91">
        <v>539160</v>
      </c>
      <c r="DC28" s="91">
        <v>519467</v>
      </c>
      <c r="DD28" s="91">
        <v>659097</v>
      </c>
      <c r="DE28" s="91">
        <v>457860</v>
      </c>
      <c r="DF28" s="91">
        <v>468561</v>
      </c>
      <c r="DG28" s="91">
        <v>512339</v>
      </c>
      <c r="DH28" s="91">
        <v>509762</v>
      </c>
      <c r="DI28" s="91">
        <v>558318</v>
      </c>
      <c r="DJ28" s="91">
        <v>565232</v>
      </c>
      <c r="DK28" s="91">
        <v>582322</v>
      </c>
      <c r="DL28" s="91">
        <v>592587</v>
      </c>
      <c r="DM28" s="91">
        <v>592159</v>
      </c>
      <c r="DN28" s="91">
        <v>601888</v>
      </c>
      <c r="DO28" s="91">
        <v>619190</v>
      </c>
      <c r="DP28" s="91">
        <v>779421</v>
      </c>
    </row>
    <row r="29" spans="1:123" s="29" customFormat="1" x14ac:dyDescent="0.25">
      <c r="A29" s="40" t="s">
        <v>15</v>
      </c>
      <c r="B29" s="42">
        <v>43475.962768999998</v>
      </c>
      <c r="C29" s="42">
        <v>53599.680598999999</v>
      </c>
      <c r="D29" s="42">
        <v>50754</v>
      </c>
      <c r="E29" s="42">
        <v>44273.632428999998</v>
      </c>
      <c r="F29" s="42">
        <v>56415.093000000001</v>
      </c>
      <c r="G29" s="42">
        <v>69886.773830000006</v>
      </c>
      <c r="H29" s="42">
        <v>95686.427930000005</v>
      </c>
      <c r="I29" s="42">
        <v>99053.420203000001</v>
      </c>
      <c r="J29" s="42">
        <v>109788.97238200001</v>
      </c>
      <c r="K29" s="42">
        <v>94589.501147999996</v>
      </c>
      <c r="L29" s="42">
        <v>111014.214874</v>
      </c>
      <c r="M29" s="42">
        <v>135896.03765000001</v>
      </c>
      <c r="N29" s="42">
        <v>91072.939985999998</v>
      </c>
      <c r="O29" s="42">
        <v>105733.91310200001</v>
      </c>
      <c r="P29" s="42">
        <v>156737.17344799999</v>
      </c>
      <c r="Q29" s="42">
        <v>88654.171180000005</v>
      </c>
      <c r="R29" s="42">
        <v>123315.401</v>
      </c>
      <c r="S29" s="42">
        <v>110439.07325723401</v>
      </c>
      <c r="T29" s="42">
        <v>83870.612330999997</v>
      </c>
      <c r="U29" s="42">
        <v>131569.13808400001</v>
      </c>
      <c r="V29" s="42">
        <v>105040.50852712478</v>
      </c>
      <c r="W29" s="42">
        <v>84908.775735624222</v>
      </c>
      <c r="X29" s="42">
        <v>187514.1931471756</v>
      </c>
      <c r="Y29" s="42">
        <v>117692.056832556</v>
      </c>
      <c r="Z29" s="42">
        <v>82396.713636</v>
      </c>
      <c r="AA29" s="42">
        <v>104323</v>
      </c>
      <c r="AB29" s="42">
        <v>97269</v>
      </c>
      <c r="AC29" s="42">
        <v>126271.62020400001</v>
      </c>
      <c r="AD29" s="42">
        <v>179424.24770530299</v>
      </c>
      <c r="AE29" s="42">
        <v>143778.00127400001</v>
      </c>
      <c r="AF29" s="42">
        <v>126622.30538200001</v>
      </c>
      <c r="AG29" s="42">
        <v>146464.13355699999</v>
      </c>
      <c r="AH29" s="42">
        <v>159790.540978</v>
      </c>
      <c r="AI29" s="42">
        <v>201645.420835</v>
      </c>
      <c r="AJ29" s="42">
        <v>268652.59542799997</v>
      </c>
      <c r="AK29" s="42">
        <v>177035.007265758</v>
      </c>
      <c r="AL29" s="42">
        <v>213554.44691599999</v>
      </c>
      <c r="AM29" s="42">
        <f>254231630497.023/1000000</f>
        <v>254231.630497023</v>
      </c>
      <c r="AN29" s="42">
        <v>212520</v>
      </c>
      <c r="AO29" s="42">
        <v>170706.24584941001</v>
      </c>
      <c r="AP29" s="42">
        <v>267765.77055000002</v>
      </c>
      <c r="AQ29" s="42">
        <v>229795</v>
      </c>
      <c r="AR29" s="42">
        <v>208017</v>
      </c>
      <c r="AS29" s="42">
        <v>214494.343333</v>
      </c>
      <c r="AT29" s="42">
        <v>190866</v>
      </c>
      <c r="AU29" s="42">
        <v>203633</v>
      </c>
      <c r="AV29" s="42">
        <v>351154.71471042</v>
      </c>
      <c r="AW29" s="42">
        <v>181541.17812525001</v>
      </c>
      <c r="AX29" s="42">
        <v>170732</v>
      </c>
      <c r="AY29" s="42">
        <v>231749</v>
      </c>
      <c r="AZ29" s="42">
        <v>168293</v>
      </c>
      <c r="BA29" s="42">
        <v>234637.17565963001</v>
      </c>
      <c r="BB29" s="42">
        <v>369827</v>
      </c>
      <c r="BC29" s="42">
        <v>223513.18693299999</v>
      </c>
      <c r="BD29" s="42">
        <v>245973</v>
      </c>
      <c r="BE29" s="42">
        <v>287574</v>
      </c>
      <c r="BF29" s="42">
        <v>249802.531403</v>
      </c>
      <c r="BG29" s="42">
        <v>218255</v>
      </c>
      <c r="BH29" s="42">
        <v>311998.57844089001</v>
      </c>
      <c r="BI29" s="42">
        <v>231406</v>
      </c>
      <c r="BJ29" s="42">
        <v>222901.55628799999</v>
      </c>
      <c r="BK29" s="42">
        <v>471003</v>
      </c>
      <c r="BL29" s="42">
        <v>284167.12</v>
      </c>
      <c r="BM29" s="42">
        <v>296991</v>
      </c>
      <c r="BN29" s="42">
        <v>380672.972014</v>
      </c>
      <c r="BO29" s="42">
        <v>300937</v>
      </c>
      <c r="BP29" s="42">
        <v>259888</v>
      </c>
      <c r="BQ29" s="42">
        <v>313890</v>
      </c>
      <c r="BR29" s="42">
        <v>296575</v>
      </c>
      <c r="BS29" s="42">
        <v>398609</v>
      </c>
      <c r="BT29" s="42">
        <v>401639</v>
      </c>
      <c r="BU29" s="42">
        <v>289071</v>
      </c>
      <c r="BV29" s="42">
        <v>270262</v>
      </c>
      <c r="BW29" s="46">
        <v>388353</v>
      </c>
      <c r="BX29" s="46">
        <v>292056</v>
      </c>
      <c r="BY29" s="46">
        <f>311292+2</f>
        <v>311294</v>
      </c>
      <c r="BZ29" s="46">
        <f>373884+2</f>
        <v>373886</v>
      </c>
      <c r="CA29" s="46">
        <f>298804+2</f>
        <v>298806</v>
      </c>
      <c r="CB29" s="46">
        <f>339210+2</f>
        <v>339212</v>
      </c>
      <c r="CC29" s="46">
        <v>321597.18747480999</v>
      </c>
      <c r="CD29" s="45">
        <v>329309.60892481002</v>
      </c>
      <c r="CE29" s="45">
        <v>365251.01750399999</v>
      </c>
      <c r="CF29" s="45">
        <v>354528.76387930999</v>
      </c>
      <c r="CG29" s="44">
        <v>291526.25022301002</v>
      </c>
      <c r="CH29" s="42">
        <v>237998.66055085001</v>
      </c>
      <c r="CI29" s="42">
        <v>372384.59347870998</v>
      </c>
      <c r="CJ29" s="42">
        <v>364550.99874079</v>
      </c>
      <c r="CK29" s="42">
        <v>402105.84243333002</v>
      </c>
      <c r="CL29" s="42">
        <v>354387</v>
      </c>
      <c r="CM29" s="42">
        <v>324103.61021134997</v>
      </c>
      <c r="CN29" s="42">
        <v>357967</v>
      </c>
      <c r="CO29" s="42">
        <v>332116</v>
      </c>
      <c r="CP29" s="42">
        <v>365609</v>
      </c>
      <c r="CQ29" s="42">
        <v>431376</v>
      </c>
      <c r="CR29" s="42">
        <v>474224</v>
      </c>
      <c r="CS29" s="42">
        <v>336348</v>
      </c>
      <c r="CT29" s="42">
        <v>300965.07863276004</v>
      </c>
      <c r="CU29" s="42">
        <v>527479.36687073996</v>
      </c>
      <c r="CV29" s="90">
        <v>332659</v>
      </c>
      <c r="CW29" s="90">
        <v>264758</v>
      </c>
      <c r="CX29" s="90">
        <v>357594</v>
      </c>
      <c r="CY29" s="90">
        <v>358694</v>
      </c>
      <c r="CZ29" s="90">
        <v>270862</v>
      </c>
      <c r="DA29" s="90">
        <v>351200</v>
      </c>
      <c r="DB29" s="90">
        <v>400406</v>
      </c>
      <c r="DC29" s="90">
        <v>381424</v>
      </c>
      <c r="DD29" s="90">
        <v>738638</v>
      </c>
      <c r="DE29" s="90">
        <v>398739</v>
      </c>
      <c r="DF29" s="90">
        <v>339677.39508828003</v>
      </c>
      <c r="DG29" s="90">
        <v>678284.10450383998</v>
      </c>
      <c r="DH29" s="90">
        <v>552198.35734986002</v>
      </c>
      <c r="DI29" s="90">
        <v>470998.38149404997</v>
      </c>
      <c r="DJ29" s="90">
        <v>721580.89309058001</v>
      </c>
      <c r="DK29" s="90">
        <v>614693.26182973001</v>
      </c>
      <c r="DL29" s="90">
        <v>666722.05019410001</v>
      </c>
      <c r="DM29" s="90">
        <v>645419.89030676999</v>
      </c>
      <c r="DN29" s="90">
        <v>616778.94836949999</v>
      </c>
      <c r="DO29" s="90">
        <v>843956.75476699998</v>
      </c>
      <c r="DP29" s="90">
        <v>769978.93461371993</v>
      </c>
    </row>
    <row r="30" spans="1:123" s="29" customFormat="1" ht="19.5" thickBot="1" x14ac:dyDescent="0.3">
      <c r="A30" s="28" t="s">
        <v>14</v>
      </c>
      <c r="B30" s="20">
        <v>43475.962</v>
      </c>
      <c r="C30" s="20">
        <v>48537.821684000002</v>
      </c>
      <c r="D30" s="20">
        <v>49277</v>
      </c>
      <c r="E30" s="20">
        <v>48025.854202000002</v>
      </c>
      <c r="F30" s="20">
        <v>49703.701975999997</v>
      </c>
      <c r="G30" s="20">
        <v>53067.547285000001</v>
      </c>
      <c r="H30" s="20">
        <v>59155.958806000002</v>
      </c>
      <c r="I30" s="20">
        <v>64143.141479999998</v>
      </c>
      <c r="J30" s="20">
        <v>69214.900469</v>
      </c>
      <c r="K30" s="20">
        <v>71752.360537</v>
      </c>
      <c r="L30" s="20">
        <v>75321.620022000003</v>
      </c>
      <c r="M30" s="20">
        <v>80369.488157999993</v>
      </c>
      <c r="N30" s="20">
        <v>91072.939985999998</v>
      </c>
      <c r="O30" s="20">
        <v>98403.426544000002</v>
      </c>
      <c r="P30" s="20">
        <v>117848.008845</v>
      </c>
      <c r="Q30" s="20">
        <v>115113.088988</v>
      </c>
      <c r="R30" s="20">
        <v>116480.074398</v>
      </c>
      <c r="S30" s="20">
        <v>115617.07399999999</v>
      </c>
      <c r="T30" s="20">
        <v>111648.766497</v>
      </c>
      <c r="U30" s="20">
        <v>113862.141118</v>
      </c>
      <c r="V30" s="20">
        <v>112979.97785884212</v>
      </c>
      <c r="W30" s="20">
        <v>110428.05039309504</v>
      </c>
      <c r="X30" s="20">
        <v>116851.89562260175</v>
      </c>
      <c r="Y30" s="20">
        <v>117692.05683255615</v>
      </c>
      <c r="Z30" s="20">
        <v>100044.38523428794</v>
      </c>
      <c r="AA30" s="20">
        <v>101471</v>
      </c>
      <c r="AB30" s="20">
        <v>100420</v>
      </c>
      <c r="AC30" s="20">
        <v>105590.64532</v>
      </c>
      <c r="AD30" s="20">
        <v>117896.24571768557</v>
      </c>
      <c r="AE30" s="20">
        <v>121593.60000000001</v>
      </c>
      <c r="AF30" s="20">
        <v>122222.22262</v>
      </c>
      <c r="AG30" s="20">
        <v>124915.768279893</v>
      </c>
      <c r="AH30" s="20">
        <v>128403.24555000001</v>
      </c>
      <c r="AI30" s="20">
        <v>135061.62512099999</v>
      </c>
      <c r="AJ30" s="20">
        <v>146194.20597995099</v>
      </c>
      <c r="AK30" s="20">
        <v>177035.007265758</v>
      </c>
      <c r="AL30" s="20">
        <v>195294.72709080801</v>
      </c>
      <c r="AM30" s="20">
        <v>214940</v>
      </c>
      <c r="AN30" s="20">
        <v>214335</v>
      </c>
      <c r="AO30" s="20">
        <v>205609</v>
      </c>
      <c r="AP30" s="20">
        <v>215968.851</v>
      </c>
      <c r="AQ30" s="20">
        <v>217944</v>
      </c>
      <c r="AR30" s="20">
        <v>216703</v>
      </c>
      <c r="AS30" s="20">
        <v>216457.7</v>
      </c>
      <c r="AT30" s="20">
        <v>213899</v>
      </c>
      <c r="AU30" s="20">
        <v>212965</v>
      </c>
      <c r="AV30" s="20">
        <v>224481.08805775986</v>
      </c>
      <c r="AW30" s="20">
        <v>181541.17812525001</v>
      </c>
      <c r="AX30" s="20">
        <v>176137</v>
      </c>
      <c r="AY30" s="20">
        <v>194674</v>
      </c>
      <c r="AZ30" s="20">
        <v>188079</v>
      </c>
      <c r="BA30" s="20">
        <v>197391</v>
      </c>
      <c r="BB30" s="20">
        <v>226130</v>
      </c>
      <c r="BC30" s="20">
        <v>225756.2</v>
      </c>
      <c r="BD30" s="20">
        <v>228283</v>
      </c>
      <c r="BE30" s="20">
        <v>234871</v>
      </c>
      <c r="BF30" s="20">
        <v>236364.23817</v>
      </c>
      <c r="BG30" s="20">
        <v>234718</v>
      </c>
      <c r="BH30" s="20">
        <v>241157.990483</v>
      </c>
      <c r="BI30" s="20">
        <v>231406</v>
      </c>
      <c r="BJ30" s="20">
        <v>227153</v>
      </c>
      <c r="BK30" s="20">
        <v>308437</v>
      </c>
      <c r="BL30" s="20">
        <v>302369.43099999998</v>
      </c>
      <c r="BM30" s="20">
        <v>301293.80719001801</v>
      </c>
      <c r="BN30" s="20">
        <v>314523.66799400002</v>
      </c>
      <c r="BO30" s="20">
        <v>312583</v>
      </c>
      <c r="BP30" s="20">
        <v>305996</v>
      </c>
      <c r="BQ30" s="20">
        <v>306873</v>
      </c>
      <c r="BR30" s="20">
        <v>305843.20000000001</v>
      </c>
      <c r="BS30" s="20">
        <v>314276</v>
      </c>
      <c r="BT30" s="24">
        <v>321557</v>
      </c>
      <c r="BU30" s="24">
        <v>289071</v>
      </c>
      <c r="BV30" s="24">
        <v>279667</v>
      </c>
      <c r="BW30" s="88">
        <v>315896</v>
      </c>
      <c r="BX30" s="88">
        <v>309936</v>
      </c>
      <c r="BY30" s="89">
        <v>310207.41610210802</v>
      </c>
      <c r="BZ30" s="89">
        <v>320820.54713720502</v>
      </c>
      <c r="CA30" s="89">
        <v>317675.62236045714</v>
      </c>
      <c r="CB30" s="89">
        <v>320367.69940505625</v>
      </c>
      <c r="CC30" s="88">
        <v>320503</v>
      </c>
      <c r="CD30" s="87">
        <v>321384.83916400699</v>
      </c>
      <c r="CE30" s="87">
        <v>325372.67355854198</v>
      </c>
      <c r="CF30" s="87">
        <v>327802.34775193903</v>
      </c>
      <c r="CG30" s="86">
        <v>291526.25022301002</v>
      </c>
      <c r="CH30" s="18">
        <v>264762.45538692997</v>
      </c>
      <c r="CI30" s="18">
        <v>300636.50141752302</v>
      </c>
      <c r="CJ30" s="18">
        <v>316615.12574833998</v>
      </c>
      <c r="CK30" s="18">
        <v>333713.26908533799</v>
      </c>
      <c r="CL30" s="18">
        <v>337159</v>
      </c>
      <c r="CM30" s="18">
        <v>335293.81808035</v>
      </c>
      <c r="CN30" s="18">
        <v>338128</v>
      </c>
      <c r="CO30" s="18">
        <v>337460</v>
      </c>
      <c r="CP30" s="18">
        <v>340275</v>
      </c>
      <c r="CQ30" s="18">
        <v>348557</v>
      </c>
      <c r="CR30" s="18">
        <v>359029</v>
      </c>
      <c r="CS30" s="18">
        <v>336348</v>
      </c>
      <c r="CT30" s="18">
        <v>318656.68929003505</v>
      </c>
      <c r="CU30" s="18">
        <v>388264.14850116667</v>
      </c>
      <c r="CV30" s="85">
        <v>374363</v>
      </c>
      <c r="CW30" s="85">
        <v>352442</v>
      </c>
      <c r="CX30" s="85">
        <v>353301</v>
      </c>
      <c r="CY30" s="85">
        <v>354071</v>
      </c>
      <c r="CZ30" s="85">
        <v>343670</v>
      </c>
      <c r="DA30" s="85">
        <v>344507</v>
      </c>
      <c r="DB30" s="85">
        <v>350097</v>
      </c>
      <c r="DC30" s="85">
        <v>352945</v>
      </c>
      <c r="DD30" s="85">
        <v>385086</v>
      </c>
      <c r="DE30" s="85">
        <v>398739</v>
      </c>
      <c r="DF30" s="85">
        <v>369208.21791816002</v>
      </c>
      <c r="DG30" s="85">
        <v>472233.51344672003</v>
      </c>
      <c r="DH30" s="85">
        <v>492224.72442250501</v>
      </c>
      <c r="DI30" s="85">
        <v>487979.45583681396</v>
      </c>
      <c r="DJ30" s="85">
        <v>526913.02871244168</v>
      </c>
      <c r="DK30" s="85">
        <v>539453.06201491144</v>
      </c>
      <c r="DL30" s="85">
        <v>555361.68553730997</v>
      </c>
      <c r="DM30" s="85">
        <v>565368.15273391665</v>
      </c>
      <c r="DN30" s="85">
        <v>570509.23229747498</v>
      </c>
      <c r="DO30" s="85">
        <v>595368.09797652275</v>
      </c>
      <c r="DP30" s="85">
        <v>609919.00102962239</v>
      </c>
      <c r="DQ30" s="84"/>
    </row>
    <row r="31" spans="1:123" s="6" customFormat="1" ht="18" customHeight="1" thickTop="1" x14ac:dyDescent="0.35">
      <c r="A31" s="10" t="s">
        <v>13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T31" s="9"/>
      <c r="BU31" s="9"/>
      <c r="BV31" s="9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3"/>
      <c r="DP31" s="83"/>
      <c r="DQ31" s="83"/>
      <c r="DR31" s="83"/>
      <c r="DS31" s="83"/>
    </row>
    <row r="32" spans="1:123" x14ac:dyDescent="0.35">
      <c r="BO32" s="82"/>
      <c r="CB32" s="76"/>
      <c r="CC32" s="76"/>
      <c r="DQ32" s="2"/>
      <c r="DR32" s="2"/>
      <c r="DS32" s="2"/>
    </row>
    <row r="33" spans="1:123" s="79" customFormat="1" x14ac:dyDescent="0.35">
      <c r="A33" s="81" t="s">
        <v>12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77"/>
      <c r="BX33" s="77"/>
      <c r="BY33" s="77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2"/>
      <c r="DP33" s="2"/>
      <c r="DQ33" s="2"/>
      <c r="DR33" s="2"/>
      <c r="DS33" s="2"/>
    </row>
    <row r="34" spans="1:123" s="73" customFormat="1" ht="19.5" thickBot="1" x14ac:dyDescent="0.4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7"/>
      <c r="BX34" s="77"/>
      <c r="BY34" s="77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5"/>
      <c r="DJ34" s="75"/>
      <c r="DK34" s="75"/>
      <c r="DL34" s="75"/>
      <c r="DM34" s="75"/>
      <c r="DN34" s="75"/>
      <c r="DO34" s="75"/>
      <c r="DP34" s="74"/>
      <c r="DQ34" s="2"/>
    </row>
    <row r="35" spans="1:123" s="65" customFormat="1" ht="21.75" thickTop="1" thickBot="1" x14ac:dyDescent="0.3">
      <c r="A35" s="72"/>
      <c r="B35" s="71">
        <v>40910</v>
      </c>
      <c r="C35" s="70">
        <v>40941</v>
      </c>
      <c r="D35" s="70">
        <v>40971</v>
      </c>
      <c r="E35" s="70">
        <v>41003</v>
      </c>
      <c r="F35" s="70">
        <v>41034</v>
      </c>
      <c r="G35" s="70">
        <v>41066</v>
      </c>
      <c r="H35" s="70">
        <v>41097</v>
      </c>
      <c r="I35" s="70">
        <v>41129</v>
      </c>
      <c r="J35" s="70">
        <v>41161</v>
      </c>
      <c r="K35" s="70">
        <v>41192</v>
      </c>
      <c r="L35" s="70">
        <v>41224</v>
      </c>
      <c r="M35" s="70">
        <v>41255</v>
      </c>
      <c r="N35" s="70">
        <v>41275</v>
      </c>
      <c r="O35" s="70">
        <v>41307</v>
      </c>
      <c r="P35" s="70">
        <v>41336</v>
      </c>
      <c r="Q35" s="70">
        <f>Q16</f>
        <v>0</v>
      </c>
      <c r="R35" s="70">
        <f>R16</f>
        <v>115.1</v>
      </c>
      <c r="S35" s="70">
        <f>S16</f>
        <v>0</v>
      </c>
      <c r="T35" s="70">
        <f>T16</f>
        <v>0</v>
      </c>
      <c r="U35" s="70">
        <f>U16</f>
        <v>117.9</v>
      </c>
      <c r="V35" s="70">
        <f>V16</f>
        <v>0</v>
      </c>
      <c r="W35" s="70">
        <f>W16</f>
        <v>0</v>
      </c>
      <c r="X35" s="70">
        <f>X16</f>
        <v>124.21299999999999</v>
      </c>
      <c r="Y35" s="70">
        <f>Y16</f>
        <v>0</v>
      </c>
      <c r="Z35" s="70">
        <f>Z16</f>
        <v>0</v>
      </c>
      <c r="AA35" s="70">
        <f>AA16</f>
        <v>139.63999999999999</v>
      </c>
      <c r="AB35" s="70">
        <f>AB16</f>
        <v>0</v>
      </c>
      <c r="AC35" s="70">
        <f>AC16</f>
        <v>0</v>
      </c>
      <c r="AD35" s="70">
        <f>AD16</f>
        <v>150.70099999999999</v>
      </c>
      <c r="AE35" s="70">
        <f>AE16</f>
        <v>0</v>
      </c>
      <c r="AF35" s="70">
        <f>AF16</f>
        <v>0</v>
      </c>
      <c r="AG35" s="70">
        <f>AG16</f>
        <v>158.79</v>
      </c>
      <c r="AH35" s="70">
        <f>AH16</f>
        <v>0</v>
      </c>
      <c r="AI35" s="70">
        <f>AI16</f>
        <v>0</v>
      </c>
      <c r="AJ35" s="70">
        <f>AJ16</f>
        <v>180.48079826594008</v>
      </c>
      <c r="AK35" s="70">
        <f>AK16</f>
        <v>0</v>
      </c>
      <c r="AL35" s="70">
        <f>AL16</f>
        <v>0</v>
      </c>
      <c r="AM35" s="70">
        <v>42064</v>
      </c>
      <c r="AN35" s="70">
        <v>42096</v>
      </c>
      <c r="AO35" s="70">
        <f>AO16</f>
        <v>0</v>
      </c>
      <c r="AP35" s="70">
        <v>42185</v>
      </c>
      <c r="AQ35" s="70">
        <v>42186</v>
      </c>
      <c r="AR35" s="70">
        <v>42218</v>
      </c>
      <c r="AS35" s="70">
        <v>42250</v>
      </c>
      <c r="AT35" s="70">
        <v>42281</v>
      </c>
      <c r="AU35" s="70">
        <v>42313</v>
      </c>
      <c r="AV35" s="70">
        <v>42343</v>
      </c>
      <c r="AW35" s="70">
        <v>42375</v>
      </c>
      <c r="AX35" s="70">
        <v>42401</v>
      </c>
      <c r="AY35" s="70">
        <v>42430</v>
      </c>
      <c r="AZ35" s="70">
        <v>42461</v>
      </c>
      <c r="BA35" s="70">
        <v>42491</v>
      </c>
      <c r="BB35" s="70">
        <v>42522</v>
      </c>
      <c r="BC35" s="70">
        <v>42552</v>
      </c>
      <c r="BD35" s="70">
        <v>42583</v>
      </c>
      <c r="BE35" s="67">
        <v>42615</v>
      </c>
      <c r="BF35" s="67">
        <v>42645</v>
      </c>
      <c r="BG35" s="67">
        <v>42677</v>
      </c>
      <c r="BH35" s="67">
        <f>BH3</f>
        <v>42708</v>
      </c>
      <c r="BI35" s="67">
        <f>BI3</f>
        <v>42739</v>
      </c>
      <c r="BJ35" s="67">
        <f>BJ3</f>
        <v>42771</v>
      </c>
      <c r="BK35" s="67">
        <f>BK3</f>
        <v>42799</v>
      </c>
      <c r="BL35" s="67">
        <f>BL3</f>
        <v>42830</v>
      </c>
      <c r="BM35" s="67">
        <f>BM3</f>
        <v>42860</v>
      </c>
      <c r="BN35" s="67">
        <f>BN3</f>
        <v>42891</v>
      </c>
      <c r="BO35" s="67">
        <f>BO3</f>
        <v>42921</v>
      </c>
      <c r="BP35" s="67">
        <f>BP3</f>
        <v>42953</v>
      </c>
      <c r="BQ35" s="68">
        <f>BQ3</f>
        <v>42984</v>
      </c>
      <c r="BR35" s="67">
        <f>BR3</f>
        <v>43014</v>
      </c>
      <c r="BS35" s="67">
        <f>BS3</f>
        <v>43045</v>
      </c>
      <c r="BT35" s="67">
        <f>BT3</f>
        <v>43075</v>
      </c>
      <c r="BU35" s="67">
        <f>BU3</f>
        <v>43106</v>
      </c>
      <c r="BV35" s="67">
        <f>BV3</f>
        <v>43137</v>
      </c>
      <c r="BW35" s="67">
        <f>BW3</f>
        <v>43165</v>
      </c>
      <c r="BX35" s="67">
        <f>BX3</f>
        <v>43196</v>
      </c>
      <c r="BY35" s="67">
        <f>BY3</f>
        <v>43226</v>
      </c>
      <c r="BZ35" s="67">
        <f>BZ3</f>
        <v>43258</v>
      </c>
      <c r="CA35" s="67">
        <f>CA3</f>
        <v>43288</v>
      </c>
      <c r="CB35" s="67">
        <f>CB3</f>
        <v>43321</v>
      </c>
      <c r="CC35" s="67">
        <f>CC3</f>
        <v>43352</v>
      </c>
      <c r="CD35" s="69">
        <f>CD3</f>
        <v>43382</v>
      </c>
      <c r="CE35" s="69">
        <v>43414</v>
      </c>
      <c r="CF35" s="69">
        <v>43445</v>
      </c>
      <c r="CG35" s="69">
        <v>43476</v>
      </c>
      <c r="CH35" s="69">
        <v>43507</v>
      </c>
      <c r="CI35" s="67">
        <v>43535</v>
      </c>
      <c r="CJ35" s="67">
        <v>43566</v>
      </c>
      <c r="CK35" s="67">
        <v>43586</v>
      </c>
      <c r="CL35" s="67">
        <v>43617</v>
      </c>
      <c r="CM35" s="67">
        <v>43647</v>
      </c>
      <c r="CN35" s="67">
        <v>43678</v>
      </c>
      <c r="CO35" s="67">
        <v>43717</v>
      </c>
      <c r="CP35" s="67">
        <v>43747</v>
      </c>
      <c r="CQ35" s="67">
        <v>43778</v>
      </c>
      <c r="CR35" s="67">
        <v>43808</v>
      </c>
      <c r="CS35" s="67">
        <v>43839</v>
      </c>
      <c r="CT35" s="68">
        <v>43870</v>
      </c>
      <c r="CU35" s="67">
        <v>43899</v>
      </c>
      <c r="CV35" s="66">
        <v>43930</v>
      </c>
      <c r="CW35" s="66">
        <v>43960</v>
      </c>
      <c r="CX35" s="66">
        <v>43991</v>
      </c>
      <c r="CY35" s="66">
        <v>44021</v>
      </c>
      <c r="CZ35" s="66">
        <v>44052</v>
      </c>
      <c r="DA35" s="66">
        <v>44083</v>
      </c>
      <c r="DB35" s="66">
        <v>44113</v>
      </c>
      <c r="DC35" s="66">
        <v>44144</v>
      </c>
      <c r="DD35" s="66">
        <v>44174</v>
      </c>
      <c r="DE35" s="66">
        <v>44197</v>
      </c>
      <c r="DF35" s="66">
        <v>44228</v>
      </c>
      <c r="DG35" s="66">
        <v>44256</v>
      </c>
      <c r="DH35" s="66">
        <v>44287</v>
      </c>
      <c r="DI35" s="66">
        <v>44317</v>
      </c>
      <c r="DJ35" s="66">
        <v>44348</v>
      </c>
      <c r="DK35" s="66">
        <v>44378</v>
      </c>
      <c r="DL35" s="66">
        <v>44409</v>
      </c>
      <c r="DM35" s="66">
        <v>44440</v>
      </c>
      <c r="DN35" s="66">
        <v>44470</v>
      </c>
      <c r="DO35" s="66">
        <v>44501</v>
      </c>
      <c r="DP35" s="66">
        <v>44531</v>
      </c>
      <c r="DQ35" s="2"/>
    </row>
    <row r="36" spans="1:123" s="29" customFormat="1" ht="20.25" x14ac:dyDescent="0.25">
      <c r="A36" s="64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1"/>
      <c r="BR36" s="60"/>
      <c r="BS36" s="60"/>
      <c r="BT36" s="59"/>
      <c r="BU36" s="59"/>
      <c r="BV36" s="59"/>
      <c r="BW36" s="58"/>
      <c r="BX36" s="58"/>
      <c r="BY36" s="58"/>
      <c r="BZ36" s="58"/>
      <c r="CA36" s="58"/>
      <c r="CB36" s="58"/>
      <c r="CC36" s="58"/>
      <c r="CD36" s="57"/>
      <c r="CE36" s="57"/>
      <c r="CF36" s="57"/>
      <c r="CG36" s="56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5"/>
      <c r="CU36" s="54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123" s="29" customFormat="1" ht="29.25" customHeight="1" x14ac:dyDescent="0.25">
      <c r="A37" s="52" t="s">
        <v>11</v>
      </c>
      <c r="B37" s="50">
        <v>218504</v>
      </c>
      <c r="C37" s="50">
        <v>224119</v>
      </c>
      <c r="D37" s="50">
        <v>228136</v>
      </c>
      <c r="E37" s="50">
        <v>226594</v>
      </c>
      <c r="F37" s="50">
        <v>231147</v>
      </c>
      <c r="G37" s="50">
        <v>235129</v>
      </c>
      <c r="H37" s="50">
        <v>239464</v>
      </c>
      <c r="I37" s="50">
        <v>218381</v>
      </c>
      <c r="J37" s="50">
        <v>220362</v>
      </c>
      <c r="K37" s="50">
        <v>197884</v>
      </c>
      <c r="L37" s="50">
        <v>196323</v>
      </c>
      <c r="M37" s="50">
        <v>200345</v>
      </c>
      <c r="N37" s="50">
        <v>204835</v>
      </c>
      <c r="O37" s="50">
        <v>211679</v>
      </c>
      <c r="P37" s="50">
        <v>216738</v>
      </c>
      <c r="Q37" s="50">
        <v>225759</v>
      </c>
      <c r="R37" s="50">
        <v>229500</v>
      </c>
      <c r="S37" s="50">
        <v>234910</v>
      </c>
      <c r="T37" s="50">
        <v>235346</v>
      </c>
      <c r="U37" s="50">
        <v>234435</v>
      </c>
      <c r="V37" s="50">
        <v>234949</v>
      </c>
      <c r="W37" s="50">
        <v>237508</v>
      </c>
      <c r="X37" s="50">
        <v>240808</v>
      </c>
      <c r="Y37" s="50">
        <v>240601</v>
      </c>
      <c r="Z37" s="50">
        <v>243965</v>
      </c>
      <c r="AA37" s="50">
        <v>235627</v>
      </c>
      <c r="AB37" s="50">
        <v>252507</v>
      </c>
      <c r="AC37" s="50">
        <v>257288</v>
      </c>
      <c r="AD37" s="50">
        <v>260171</v>
      </c>
      <c r="AE37" s="50">
        <v>264655</v>
      </c>
      <c r="AF37" s="50">
        <v>269188</v>
      </c>
      <c r="AG37" s="50">
        <v>266521</v>
      </c>
      <c r="AH37" s="50">
        <v>276104</v>
      </c>
      <c r="AI37" s="50">
        <v>280712</v>
      </c>
      <c r="AJ37" s="50">
        <v>285085</v>
      </c>
      <c r="AK37" s="50">
        <v>288922</v>
      </c>
      <c r="AL37" s="50">
        <v>294619</v>
      </c>
      <c r="AM37" s="50">
        <v>299638</v>
      </c>
      <c r="AN37" s="50">
        <v>217817</v>
      </c>
      <c r="AO37" s="50">
        <v>300581</v>
      </c>
      <c r="AP37" s="50"/>
      <c r="AQ37" s="50"/>
      <c r="AR37" s="50"/>
      <c r="AS37" s="50"/>
      <c r="AT37" s="50"/>
      <c r="AU37" s="50"/>
      <c r="AV37" s="50"/>
      <c r="AW37" s="50">
        <v>672570</v>
      </c>
      <c r="AX37" s="50">
        <v>679467</v>
      </c>
      <c r="AY37" s="50">
        <v>687041</v>
      </c>
      <c r="AZ37" s="50">
        <v>693664</v>
      </c>
      <c r="BA37" s="50">
        <v>702420</v>
      </c>
      <c r="BB37" s="50">
        <v>710824</v>
      </c>
      <c r="BC37" s="50">
        <v>719508</v>
      </c>
      <c r="BD37" s="50">
        <v>731005</v>
      </c>
      <c r="BE37" s="50">
        <v>758476</v>
      </c>
      <c r="BF37" s="50">
        <v>832915</v>
      </c>
      <c r="BG37" s="50">
        <v>858067</v>
      </c>
      <c r="BH37" s="50">
        <v>879560</v>
      </c>
      <c r="BI37" s="50">
        <v>889071</v>
      </c>
      <c r="BJ37" s="50">
        <v>908689</v>
      </c>
      <c r="BK37" s="50">
        <v>919742</v>
      </c>
      <c r="BL37" s="50">
        <v>925848</v>
      </c>
      <c r="BM37" s="50">
        <v>935242</v>
      </c>
      <c r="BN37" s="50">
        <v>925194</v>
      </c>
      <c r="BO37" s="50">
        <v>933381</v>
      </c>
      <c r="BP37" s="50">
        <v>942015</v>
      </c>
      <c r="BQ37" s="38">
        <v>940854</v>
      </c>
      <c r="BR37" s="42">
        <v>949490</v>
      </c>
      <c r="BS37" s="42">
        <v>955043</v>
      </c>
      <c r="BT37" s="42">
        <v>941619</v>
      </c>
      <c r="BU37" s="42">
        <v>948229</v>
      </c>
      <c r="BV37" s="42">
        <v>948516</v>
      </c>
      <c r="BW37" s="46">
        <v>964530</v>
      </c>
      <c r="BX37" s="46">
        <v>970935</v>
      </c>
      <c r="BY37" s="46">
        <v>951686</v>
      </c>
      <c r="BZ37" s="46">
        <v>955733</v>
      </c>
      <c r="CA37" s="46">
        <v>961636</v>
      </c>
      <c r="CB37" s="46">
        <v>971144</v>
      </c>
      <c r="CC37" s="46">
        <v>1020313</v>
      </c>
      <c r="CD37" s="45">
        <v>1054427</v>
      </c>
      <c r="CE37" s="45">
        <v>1063554</v>
      </c>
      <c r="CF37" s="45">
        <v>1082866</v>
      </c>
      <c r="CG37" s="44">
        <v>1099053</v>
      </c>
      <c r="CH37" s="42">
        <v>1096488</v>
      </c>
      <c r="CI37" s="42">
        <v>1103074</v>
      </c>
      <c r="CJ37" s="42">
        <v>1027475</v>
      </c>
      <c r="CK37" s="42">
        <v>1042447</v>
      </c>
      <c r="CL37" s="42">
        <v>1052016</v>
      </c>
      <c r="CM37" s="42">
        <v>1060931</v>
      </c>
      <c r="CN37" s="42">
        <v>1076283</v>
      </c>
      <c r="CO37" s="42">
        <v>1105684</v>
      </c>
      <c r="CP37" s="42">
        <v>1111715</v>
      </c>
      <c r="CQ37" s="42">
        <v>1131993</v>
      </c>
      <c r="CR37" s="42">
        <v>1149028</v>
      </c>
      <c r="CS37" s="42">
        <v>1164885</v>
      </c>
      <c r="CT37" s="43">
        <v>1176052</v>
      </c>
      <c r="CU37" s="42">
        <v>1184820</v>
      </c>
      <c r="CV37" s="41">
        <v>1194417</v>
      </c>
      <c r="CW37" s="41">
        <v>1208125</v>
      </c>
      <c r="CX37" s="41">
        <v>1215189</v>
      </c>
      <c r="CY37" s="41">
        <v>1234367</v>
      </c>
      <c r="CZ37" s="41">
        <v>1245363</v>
      </c>
      <c r="DA37" s="41">
        <v>1259364</v>
      </c>
      <c r="DB37" s="41">
        <v>1277748</v>
      </c>
      <c r="DC37" s="41">
        <v>1287327</v>
      </c>
      <c r="DD37" s="41">
        <v>1299204</v>
      </c>
      <c r="DE37" s="41">
        <v>1307420</v>
      </c>
      <c r="DF37" s="41">
        <v>1305861</v>
      </c>
      <c r="DG37" s="41">
        <v>1309959</v>
      </c>
      <c r="DH37" s="41">
        <v>1315174</v>
      </c>
      <c r="DI37" s="41">
        <v>1325954</v>
      </c>
      <c r="DJ37" s="41">
        <v>1329927</v>
      </c>
      <c r="DK37" s="41">
        <v>1318181</v>
      </c>
      <c r="DL37" s="41">
        <v>1316640</v>
      </c>
      <c r="DM37" s="41">
        <v>1321136</v>
      </c>
      <c r="DN37" s="41">
        <v>1326357</v>
      </c>
      <c r="DO37" s="41">
        <v>1326980</v>
      </c>
      <c r="DP37" s="41">
        <v>1331221</v>
      </c>
    </row>
    <row r="38" spans="1:123" s="29" customFormat="1" ht="19.5" thickBot="1" x14ac:dyDescent="0.3">
      <c r="A38" s="40" t="s">
        <v>10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0"/>
      <c r="AR38" s="50"/>
      <c r="AS38" s="50"/>
      <c r="AT38" s="50"/>
      <c r="AU38" s="50"/>
      <c r="AV38" s="50"/>
      <c r="AW38" s="50">
        <v>513</v>
      </c>
      <c r="AX38" s="50">
        <v>529</v>
      </c>
      <c r="AY38" s="50">
        <v>536</v>
      </c>
      <c r="AZ38" s="50">
        <v>545</v>
      </c>
      <c r="BA38" s="50">
        <v>581</v>
      </c>
      <c r="BB38" s="50">
        <v>564</v>
      </c>
      <c r="BC38" s="50">
        <v>579</v>
      </c>
      <c r="BD38" s="50">
        <v>366</v>
      </c>
      <c r="BE38" s="50">
        <v>349</v>
      </c>
      <c r="BF38" s="50">
        <v>373</v>
      </c>
      <c r="BG38" s="50">
        <v>381</v>
      </c>
      <c r="BH38" s="50">
        <v>446</v>
      </c>
      <c r="BI38" s="50">
        <v>383</v>
      </c>
      <c r="BJ38" s="50">
        <v>371</v>
      </c>
      <c r="BK38" s="50">
        <v>394</v>
      </c>
      <c r="BL38" s="50">
        <v>412</v>
      </c>
      <c r="BM38" s="50">
        <v>447</v>
      </c>
      <c r="BN38" s="50">
        <v>414</v>
      </c>
      <c r="BO38" s="50">
        <v>428</v>
      </c>
      <c r="BP38" s="50">
        <v>435</v>
      </c>
      <c r="BQ38" s="38">
        <v>426</v>
      </c>
      <c r="BR38" s="42">
        <v>349</v>
      </c>
      <c r="BS38" s="42">
        <v>352</v>
      </c>
      <c r="BT38" s="42">
        <v>456</v>
      </c>
      <c r="BU38" s="42">
        <v>366</v>
      </c>
      <c r="BV38" s="42">
        <v>393</v>
      </c>
      <c r="BW38" s="46">
        <v>257</v>
      </c>
      <c r="BX38" s="46">
        <v>424</v>
      </c>
      <c r="BY38" s="46">
        <v>476</v>
      </c>
      <c r="BZ38" s="46">
        <v>452</v>
      </c>
      <c r="CA38" s="46">
        <v>465</v>
      </c>
      <c r="CB38" s="46">
        <v>453</v>
      </c>
      <c r="CC38" s="46">
        <v>479</v>
      </c>
      <c r="CD38" s="45">
        <v>501</v>
      </c>
      <c r="CE38" s="45">
        <v>501</v>
      </c>
      <c r="CF38" s="45">
        <v>594</v>
      </c>
      <c r="CG38" s="44">
        <v>516</v>
      </c>
      <c r="CH38" s="42">
        <v>516</v>
      </c>
      <c r="CI38" s="42">
        <v>601</v>
      </c>
      <c r="CJ38" s="42">
        <v>565</v>
      </c>
      <c r="CK38" s="42">
        <v>617</v>
      </c>
      <c r="CL38" s="42">
        <v>657</v>
      </c>
      <c r="CM38" s="42">
        <v>536</v>
      </c>
      <c r="CN38" s="42">
        <v>1356</v>
      </c>
      <c r="CO38" s="42">
        <v>1453</v>
      </c>
      <c r="CP38" s="42">
        <v>1524</v>
      </c>
      <c r="CQ38" s="42">
        <v>1656</v>
      </c>
      <c r="CR38" s="42">
        <v>2109</v>
      </c>
      <c r="CS38" s="42">
        <v>2001</v>
      </c>
      <c r="CT38" s="43">
        <v>2242</v>
      </c>
      <c r="CU38" s="42">
        <v>1910</v>
      </c>
      <c r="CV38" s="41">
        <v>766</v>
      </c>
      <c r="CW38" s="41">
        <v>1421</v>
      </c>
      <c r="CX38" s="41">
        <v>2320</v>
      </c>
      <c r="CY38" s="41">
        <v>2777</v>
      </c>
      <c r="CZ38" s="41">
        <v>3072</v>
      </c>
      <c r="DA38" s="41">
        <v>3162</v>
      </c>
      <c r="DB38" s="41">
        <v>3489</v>
      </c>
      <c r="DC38" s="41">
        <v>3588</v>
      </c>
      <c r="DD38" s="41">
        <v>4317</v>
      </c>
      <c r="DE38" s="41">
        <v>4011</v>
      </c>
      <c r="DF38" s="41">
        <v>4132</v>
      </c>
      <c r="DG38" s="41">
        <v>3399</v>
      </c>
      <c r="DH38" s="41">
        <v>3406</v>
      </c>
      <c r="DI38" s="41">
        <v>3648</v>
      </c>
      <c r="DJ38" s="41">
        <v>4543</v>
      </c>
      <c r="DK38" s="41">
        <v>4866</v>
      </c>
      <c r="DL38" s="41">
        <v>4706</v>
      </c>
      <c r="DM38" s="41">
        <v>4447</v>
      </c>
      <c r="DN38" s="41">
        <v>4442</v>
      </c>
      <c r="DO38" s="41">
        <v>4026</v>
      </c>
      <c r="DP38" s="41">
        <v>3868</v>
      </c>
    </row>
    <row r="39" spans="1:123" s="29" customFormat="1" ht="19.5" thickBot="1" x14ac:dyDescent="0.3">
      <c r="A39" s="4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38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49"/>
      <c r="BI39" s="48"/>
      <c r="BJ39" s="48"/>
      <c r="BK39" s="48"/>
      <c r="BL39" s="48"/>
      <c r="BM39" s="48"/>
      <c r="BN39" s="48"/>
      <c r="BO39" s="48"/>
      <c r="BP39" s="48"/>
      <c r="BQ39" s="47"/>
      <c r="BR39" s="42"/>
      <c r="BS39" s="42"/>
      <c r="BT39" s="42"/>
      <c r="BU39" s="42"/>
      <c r="BV39" s="42"/>
      <c r="BW39" s="46"/>
      <c r="BX39" s="46"/>
      <c r="BY39" s="46"/>
      <c r="BZ39" s="46"/>
      <c r="CA39" s="46"/>
      <c r="CB39" s="46"/>
      <c r="CC39" s="46"/>
      <c r="CD39" s="45"/>
      <c r="CE39" s="45"/>
      <c r="CF39" s="45"/>
      <c r="CG39" s="44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3"/>
      <c r="CU39" s="42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</row>
    <row r="40" spans="1:123" s="29" customFormat="1" ht="19.5" thickTop="1" x14ac:dyDescent="0.25">
      <c r="A40" s="40" t="s">
        <v>9</v>
      </c>
      <c r="B40" s="39">
        <v>238413</v>
      </c>
      <c r="C40" s="39">
        <v>238093</v>
      </c>
      <c r="D40" s="39">
        <v>261162</v>
      </c>
      <c r="E40" s="39">
        <v>277292</v>
      </c>
      <c r="F40" s="39">
        <v>283585</v>
      </c>
      <c r="G40" s="39">
        <v>266059</v>
      </c>
      <c r="H40" s="39">
        <v>290958</v>
      </c>
      <c r="I40" s="39">
        <v>283367</v>
      </c>
      <c r="J40" s="39">
        <v>264927</v>
      </c>
      <c r="K40" s="39">
        <v>315412</v>
      </c>
      <c r="L40" s="39">
        <v>295863</v>
      </c>
      <c r="M40" s="39">
        <v>392058</v>
      </c>
      <c r="N40" s="39">
        <v>351065</v>
      </c>
      <c r="O40" s="39">
        <v>327122</v>
      </c>
      <c r="P40" s="39">
        <v>380181</v>
      </c>
      <c r="Q40" s="39">
        <v>385013</v>
      </c>
      <c r="R40" s="39">
        <v>366954</v>
      </c>
      <c r="S40" s="39">
        <v>406022</v>
      </c>
      <c r="T40" s="39">
        <v>392209</v>
      </c>
      <c r="U40" s="39">
        <v>375620</v>
      </c>
      <c r="V40" s="39">
        <v>410190</v>
      </c>
      <c r="W40" s="39">
        <v>398849</v>
      </c>
      <c r="X40" s="39">
        <v>525624</v>
      </c>
      <c r="Y40" s="39">
        <v>402112</v>
      </c>
      <c r="Z40" s="39">
        <v>375413</v>
      </c>
      <c r="AA40" s="39">
        <v>422037</v>
      </c>
      <c r="AB40" s="39">
        <v>435923</v>
      </c>
      <c r="AC40" s="39">
        <v>441066</v>
      </c>
      <c r="AD40" s="39">
        <v>420177</v>
      </c>
      <c r="AE40" s="39">
        <v>454337</v>
      </c>
      <c r="AF40" s="39">
        <v>481938</v>
      </c>
      <c r="AG40" s="39">
        <v>466579</v>
      </c>
      <c r="AH40" s="39">
        <v>504400</v>
      </c>
      <c r="AI40" s="39">
        <v>500404</v>
      </c>
      <c r="AJ40" s="39">
        <v>614221</v>
      </c>
      <c r="AK40" s="39">
        <v>506560</v>
      </c>
      <c r="AL40" s="39">
        <v>482473</v>
      </c>
      <c r="AM40" s="39">
        <v>540918</v>
      </c>
      <c r="AN40" s="39">
        <v>534150</v>
      </c>
      <c r="AO40" s="39">
        <v>545998</v>
      </c>
      <c r="AP40" s="39"/>
      <c r="AQ40" s="38"/>
      <c r="AR40" s="37"/>
      <c r="AS40" s="37"/>
      <c r="AT40" s="37"/>
      <c r="AU40" s="37"/>
      <c r="AV40" s="37"/>
      <c r="AW40" s="37">
        <v>484014</v>
      </c>
      <c r="AX40" s="37">
        <v>441607</v>
      </c>
      <c r="AY40" s="37">
        <v>478285</v>
      </c>
      <c r="AZ40" s="37">
        <v>472079</v>
      </c>
      <c r="BA40" s="37">
        <v>492814</v>
      </c>
      <c r="BB40" s="37">
        <v>464036</v>
      </c>
      <c r="BC40" s="37">
        <v>509329</v>
      </c>
      <c r="BD40" s="37">
        <v>516251</v>
      </c>
      <c r="BE40" s="37">
        <v>510762</v>
      </c>
      <c r="BF40" s="37">
        <v>557220</v>
      </c>
      <c r="BG40" s="37">
        <v>552943</v>
      </c>
      <c r="BH40" s="37">
        <v>689013</v>
      </c>
      <c r="BI40" s="37">
        <v>618500</v>
      </c>
      <c r="BJ40" s="37">
        <v>574868</v>
      </c>
      <c r="BK40" s="37">
        <v>655362</v>
      </c>
      <c r="BL40" s="37">
        <v>653193</v>
      </c>
      <c r="BM40" s="37">
        <v>706131</v>
      </c>
      <c r="BN40" s="37">
        <v>665428</v>
      </c>
      <c r="BO40" s="37">
        <v>715621</v>
      </c>
      <c r="BP40" s="37">
        <v>722923</v>
      </c>
      <c r="BQ40" s="36">
        <v>700193</v>
      </c>
      <c r="BR40" s="31">
        <v>763127</v>
      </c>
      <c r="BS40" s="31">
        <v>754532</v>
      </c>
      <c r="BT40" s="31">
        <v>928264</v>
      </c>
      <c r="BU40" s="31">
        <v>802564</v>
      </c>
      <c r="BV40" s="31">
        <v>758901</v>
      </c>
      <c r="BW40" s="35">
        <v>876852</v>
      </c>
      <c r="BX40" s="35">
        <v>862030</v>
      </c>
      <c r="BY40" s="35">
        <v>913581</v>
      </c>
      <c r="BZ40" s="35">
        <v>874714</v>
      </c>
      <c r="CA40" s="35">
        <v>949522</v>
      </c>
      <c r="CB40" s="35">
        <v>948363</v>
      </c>
      <c r="CC40" s="35">
        <v>926335</v>
      </c>
      <c r="CD40" s="34">
        <v>1015480</v>
      </c>
      <c r="CE40" s="34">
        <v>1004407</v>
      </c>
      <c r="CF40" s="34">
        <v>1244147</v>
      </c>
      <c r="CG40" s="33">
        <v>1067960</v>
      </c>
      <c r="CH40" s="31">
        <v>1028234</v>
      </c>
      <c r="CI40" s="31">
        <v>1095154</v>
      </c>
      <c r="CJ40" s="31">
        <v>1207603</v>
      </c>
      <c r="CK40" s="31">
        <v>1282690</v>
      </c>
      <c r="CL40" s="31">
        <v>1252951</v>
      </c>
      <c r="CM40" s="31">
        <v>1323761</v>
      </c>
      <c r="CN40" s="31">
        <v>1388106</v>
      </c>
      <c r="CO40" s="31">
        <v>1390360</v>
      </c>
      <c r="CP40" s="31">
        <v>1518406</v>
      </c>
      <c r="CQ40" s="31">
        <v>1507734</v>
      </c>
      <c r="CR40" s="31">
        <v>1833650</v>
      </c>
      <c r="CS40" s="31">
        <v>1596940</v>
      </c>
      <c r="CT40" s="32">
        <v>1565197</v>
      </c>
      <c r="CU40" s="31">
        <v>1680379</v>
      </c>
      <c r="CV40" s="30">
        <v>1601207</v>
      </c>
      <c r="CW40" s="30">
        <v>1892092</v>
      </c>
      <c r="CX40" s="30">
        <v>1898007</v>
      </c>
      <c r="CY40" s="30">
        <v>2041337</v>
      </c>
      <c r="CZ40" s="30">
        <v>2068502</v>
      </c>
      <c r="DA40" s="30">
        <v>2035378</v>
      </c>
      <c r="DB40" s="30">
        <v>2250420</v>
      </c>
      <c r="DC40" s="30">
        <v>2203339</v>
      </c>
      <c r="DD40" s="30">
        <v>2827459</v>
      </c>
      <c r="DE40" s="30">
        <v>2311418</v>
      </c>
      <c r="DF40" s="30">
        <v>2189605</v>
      </c>
      <c r="DG40" s="30">
        <v>2216750</v>
      </c>
      <c r="DH40" s="30">
        <v>2513901</v>
      </c>
      <c r="DI40" s="30">
        <v>2799194</v>
      </c>
      <c r="DJ40" s="30">
        <v>2642710</v>
      </c>
      <c r="DK40" s="30">
        <v>2738685</v>
      </c>
      <c r="DL40" s="30">
        <v>2499803</v>
      </c>
      <c r="DM40" s="30">
        <v>3085848</v>
      </c>
      <c r="DN40" s="30">
        <v>3416214</v>
      </c>
      <c r="DO40" s="30">
        <v>3223538</v>
      </c>
      <c r="DP40" s="30">
        <v>3861364</v>
      </c>
    </row>
    <row r="41" spans="1:123" s="16" customFormat="1" ht="19.5" thickBot="1" x14ac:dyDescent="0.3">
      <c r="A41" s="28" t="s">
        <v>8</v>
      </c>
      <c r="B41" s="27">
        <v>43475.962768999998</v>
      </c>
      <c r="C41" s="27">
        <v>53599.680598999999</v>
      </c>
      <c r="D41" s="27">
        <v>50754</v>
      </c>
      <c r="E41" s="27">
        <v>44273.632428999998</v>
      </c>
      <c r="F41" s="27">
        <v>56415.093000000001</v>
      </c>
      <c r="G41" s="27">
        <v>69886.773830000006</v>
      </c>
      <c r="H41" s="27">
        <v>95686.427930000005</v>
      </c>
      <c r="I41" s="27">
        <v>99053.420203000001</v>
      </c>
      <c r="J41" s="27">
        <v>109788.97238200001</v>
      </c>
      <c r="K41" s="27">
        <v>94589.501147999996</v>
      </c>
      <c r="L41" s="27">
        <v>111014.214874</v>
      </c>
      <c r="M41" s="27">
        <v>135896.03765000001</v>
      </c>
      <c r="N41" s="27">
        <v>91072.939985999998</v>
      </c>
      <c r="O41" s="27">
        <v>105733.91310200001</v>
      </c>
      <c r="P41" s="27">
        <v>156737.17344799999</v>
      </c>
      <c r="Q41" s="27">
        <v>88654.171180000005</v>
      </c>
      <c r="R41" s="27">
        <v>123315.401</v>
      </c>
      <c r="S41" s="27">
        <v>110439.07325723401</v>
      </c>
      <c r="T41" s="27">
        <v>83870.612330999997</v>
      </c>
      <c r="U41" s="27">
        <v>131569.13808400001</v>
      </c>
      <c r="V41" s="27">
        <v>105040.50852712478</v>
      </c>
      <c r="W41" s="27">
        <v>84908.775735624222</v>
      </c>
      <c r="X41" s="27">
        <v>187514.1931471756</v>
      </c>
      <c r="Y41" s="27">
        <v>117692.056832556</v>
      </c>
      <c r="Z41" s="27">
        <v>82396.713636</v>
      </c>
      <c r="AA41" s="27">
        <v>104323</v>
      </c>
      <c r="AB41" s="27">
        <v>97269</v>
      </c>
      <c r="AC41" s="27">
        <v>126271.62020400001</v>
      </c>
      <c r="AD41" s="27">
        <v>179424.24770530299</v>
      </c>
      <c r="AE41" s="27">
        <v>143778.00127400001</v>
      </c>
      <c r="AF41" s="27">
        <v>126622.30538200001</v>
      </c>
      <c r="AG41" s="27">
        <v>146464.13355699999</v>
      </c>
      <c r="AH41" s="27">
        <v>159790.540978</v>
      </c>
      <c r="AI41" s="27">
        <v>201645.420835</v>
      </c>
      <c r="AJ41" s="27">
        <v>268652.59542799997</v>
      </c>
      <c r="AK41" s="27">
        <v>177035.007265758</v>
      </c>
      <c r="AL41" s="27">
        <v>213554.44691599999</v>
      </c>
      <c r="AM41" s="27">
        <f>254231630497.023/1000000</f>
        <v>254231.630497023</v>
      </c>
      <c r="AN41" s="27">
        <v>212520</v>
      </c>
      <c r="AO41" s="27">
        <v>170706.24584941001</v>
      </c>
      <c r="AP41" s="27"/>
      <c r="AQ41" s="25"/>
      <c r="AR41" s="26"/>
      <c r="AS41" s="26"/>
      <c r="AT41" s="26"/>
      <c r="AU41" s="26"/>
      <c r="AV41" s="26"/>
      <c r="AW41" s="26">
        <v>144.076719</v>
      </c>
      <c r="AX41" s="26">
        <v>139.514498</v>
      </c>
      <c r="AY41" s="26">
        <v>151.15639999999999</v>
      </c>
      <c r="AZ41" s="26">
        <v>152.35351800000001</v>
      </c>
      <c r="BA41" s="26">
        <v>171.221</v>
      </c>
      <c r="BB41" s="26">
        <v>165.06743270000001</v>
      </c>
      <c r="BC41" s="26">
        <v>191.357879</v>
      </c>
      <c r="BD41" s="26">
        <v>198</v>
      </c>
      <c r="BE41" s="26">
        <v>209</v>
      </c>
      <c r="BF41" s="26">
        <v>240.162262</v>
      </c>
      <c r="BG41" s="26">
        <v>254</v>
      </c>
      <c r="BH41" s="26">
        <v>356.887002</v>
      </c>
      <c r="BI41" s="26">
        <v>261</v>
      </c>
      <c r="BJ41" s="26">
        <v>264.89435500000002</v>
      </c>
      <c r="BK41" s="26">
        <v>319.31384800000001</v>
      </c>
      <c r="BL41" s="26">
        <v>318.80098099999998</v>
      </c>
      <c r="BM41" s="26">
        <v>371</v>
      </c>
      <c r="BN41" s="26">
        <v>359.79</v>
      </c>
      <c r="BO41" s="26">
        <v>387</v>
      </c>
      <c r="BP41" s="26">
        <v>411</v>
      </c>
      <c r="BQ41" s="25">
        <v>414</v>
      </c>
      <c r="BR41" s="20">
        <v>462</v>
      </c>
      <c r="BS41" s="20">
        <v>494</v>
      </c>
      <c r="BT41" s="20">
        <v>683</v>
      </c>
      <c r="BU41" s="24">
        <v>445</v>
      </c>
      <c r="BV41" s="20">
        <v>498</v>
      </c>
      <c r="BW41" s="23">
        <v>628</v>
      </c>
      <c r="BX41" s="23">
        <v>598</v>
      </c>
      <c r="BY41" s="23">
        <v>685</v>
      </c>
      <c r="BZ41" s="23">
        <v>658</v>
      </c>
      <c r="CA41" s="23">
        <v>740</v>
      </c>
      <c r="CB41" s="23">
        <v>746</v>
      </c>
      <c r="CC41" s="23">
        <v>750</v>
      </c>
      <c r="CD41" s="22">
        <v>883.54638162000003</v>
      </c>
      <c r="CE41" s="22">
        <v>892.819615</v>
      </c>
      <c r="CF41" s="22">
        <v>1259.60703582</v>
      </c>
      <c r="CG41" s="21">
        <v>912.87033027999996</v>
      </c>
      <c r="CH41" s="20">
        <v>942.25861424000004</v>
      </c>
      <c r="CI41" s="20">
        <v>1131.9104803</v>
      </c>
      <c r="CJ41" s="20">
        <v>1201.6992961200001</v>
      </c>
      <c r="CK41" s="20">
        <v>1365</v>
      </c>
      <c r="CL41" s="20">
        <v>1323</v>
      </c>
      <c r="CM41" s="20">
        <v>1485.02323998</v>
      </c>
      <c r="CN41" s="20">
        <v>1547</v>
      </c>
      <c r="CO41" s="20">
        <v>1550</v>
      </c>
      <c r="CP41" s="20">
        <v>1780</v>
      </c>
      <c r="CQ41" s="20">
        <v>1733</v>
      </c>
      <c r="CR41" s="20">
        <v>2382</v>
      </c>
      <c r="CS41" s="19">
        <v>1790</v>
      </c>
      <c r="CT41" s="18">
        <v>1813.2225481200001</v>
      </c>
      <c r="CU41" s="18">
        <v>1754.5599538699998</v>
      </c>
      <c r="CV41" s="17">
        <v>1719</v>
      </c>
      <c r="CW41" s="17">
        <v>2336</v>
      </c>
      <c r="CX41" s="17">
        <v>2420</v>
      </c>
      <c r="CY41" s="17">
        <v>2678</v>
      </c>
      <c r="CZ41" s="17">
        <v>2669.7463369700004</v>
      </c>
      <c r="DA41" s="17">
        <v>2666</v>
      </c>
      <c r="DB41" s="17">
        <v>2979</v>
      </c>
      <c r="DC41" s="17">
        <v>2906</v>
      </c>
      <c r="DD41" s="17">
        <v>4209</v>
      </c>
      <c r="DE41" s="17">
        <v>2871</v>
      </c>
      <c r="DF41" s="17">
        <v>3005.8193708700001</v>
      </c>
      <c r="DG41" s="17">
        <v>2919.8340456999999</v>
      </c>
      <c r="DH41" s="17">
        <v>3318.7448654999998</v>
      </c>
      <c r="DI41" s="17">
        <v>3914.1980994300002</v>
      </c>
      <c r="DJ41" s="17">
        <v>3812.0738489</v>
      </c>
      <c r="DK41" s="17">
        <v>3764.3706108999995</v>
      </c>
      <c r="DL41" s="17">
        <v>3091.8570486100002</v>
      </c>
      <c r="DM41" s="17">
        <v>6126.0944170300008</v>
      </c>
      <c r="DN41" s="17">
        <v>7021.6901569299989</v>
      </c>
      <c r="DO41" s="17">
        <v>6479.6133391899994</v>
      </c>
      <c r="DP41" s="17">
        <v>8690.42861189</v>
      </c>
    </row>
    <row r="42" spans="1:123" s="11" customFormat="1" ht="18" customHeight="1" thickTop="1" x14ac:dyDescent="0.35">
      <c r="A42" s="10" t="s">
        <v>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5"/>
      <c r="BV42" s="14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2"/>
      <c r="DJ42" s="12"/>
      <c r="DK42" s="12"/>
      <c r="DL42" s="12"/>
      <c r="DM42" s="12"/>
      <c r="DN42" s="12"/>
      <c r="DO42" s="12"/>
      <c r="DP42" s="12"/>
    </row>
    <row r="43" spans="1:123" s="6" customFormat="1" ht="18" customHeight="1" x14ac:dyDescent="0.35">
      <c r="A43" s="10" t="s">
        <v>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 t="s">
        <v>5</v>
      </c>
      <c r="BI43" s="9"/>
      <c r="BJ43" s="9"/>
      <c r="BK43" s="9"/>
      <c r="BL43" s="9"/>
      <c r="BM43" s="9"/>
      <c r="BN43" s="9"/>
      <c r="BO43" s="9"/>
      <c r="BP43" s="9"/>
      <c r="BQ43" s="9"/>
      <c r="BT43" s="9"/>
      <c r="BU43" s="9"/>
      <c r="BV43" s="9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</row>
    <row r="44" spans="1:123" s="6" customFormat="1" ht="18" customHeight="1" x14ac:dyDescent="0.35">
      <c r="A44" s="10" t="s">
        <v>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T44" s="9"/>
      <c r="BU44" s="9"/>
      <c r="BV44" s="9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</row>
    <row r="45" spans="1:123" x14ac:dyDescent="0.25">
      <c r="DP45" s="5"/>
    </row>
    <row r="49" spans="1:2" x14ac:dyDescent="0.25">
      <c r="A49" s="4"/>
      <c r="B49" s="4" t="s">
        <v>3</v>
      </c>
    </row>
    <row r="50" spans="1:2" x14ac:dyDescent="0.25">
      <c r="A50" s="4"/>
      <c r="B50" s="4" t="s">
        <v>2</v>
      </c>
    </row>
    <row r="51" spans="1:2" x14ac:dyDescent="0.25">
      <c r="A51" s="4"/>
      <c r="B51" s="4" t="s">
        <v>1</v>
      </c>
    </row>
    <row r="52" spans="1:2" x14ac:dyDescent="0.25">
      <c r="A52" s="4"/>
      <c r="B52" s="4" t="s">
        <v>0</v>
      </c>
    </row>
  </sheetData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31-32-33</vt:lpstr>
      <vt:lpstr>'31-32-33'!Print_Area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2023-11-08T09:46:52Z</dcterms:created>
  <dcterms:modified xsi:type="dcterms:W3CDTF">2023-11-08T09:47:16Z</dcterms:modified>
</cp:coreProperties>
</file>